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edubcova\Documents\"/>
    </mc:Choice>
  </mc:AlternateContent>
  <xr:revisionPtr revIDLastSave="0" documentId="11_A58BA578C8BC8D61EBC3AC79E6F7E1AF1F69FA10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00 - VRN" sheetId="2" r:id="rId2"/>
    <sheet name="01.1 - PŘÍPRAVA PŮDY" sheetId="3" r:id="rId3"/>
    <sheet name="01.2 - ZHOTOVENÍ OPLOCENEK" sheetId="4" r:id="rId4"/>
    <sheet name="01.3 - VÝSADBA DŘEVIN" sheetId="5" r:id="rId5"/>
    <sheet name="01.4 - ZALOŽENÍ LUČNÍHO P..." sheetId="6" r:id="rId6"/>
    <sheet name="01.5 - Následná péče 1. rok" sheetId="7" r:id="rId7"/>
    <sheet name="01.6 - Následná péče 2. rok" sheetId="8" r:id="rId8"/>
    <sheet name="01.7 - Následná péče 3. rok" sheetId="9" r:id="rId9"/>
    <sheet name="02 - SO 02 DOČASNÁ OBSLUŽ..." sheetId="10" r:id="rId10"/>
    <sheet name="Seznam figur" sheetId="11" r:id="rId11"/>
  </sheets>
  <definedNames>
    <definedName name="_xlnm._FilterDatabase" localSheetId="1" hidden="1">'00 - VRN'!$C$116:$K$122</definedName>
    <definedName name="_xlnm._FilterDatabase" localSheetId="2" hidden="1">'01.1 - PŘÍPRAVA PŮDY'!$C$120:$K$136</definedName>
    <definedName name="_xlnm._FilterDatabase" localSheetId="3" hidden="1">'01.2 - ZHOTOVENÍ OPLOCENEK'!$C$120:$K$135</definedName>
    <definedName name="_xlnm._FilterDatabase" localSheetId="4" hidden="1">'01.3 - VÝSADBA DŘEVIN'!$C$122:$K$355</definedName>
    <definedName name="_xlnm._FilterDatabase" localSheetId="5" hidden="1">'01.4 - ZALOŽENÍ LUČNÍHO P...'!$C$120:$K$155</definedName>
    <definedName name="_xlnm._FilterDatabase" localSheetId="6" hidden="1">'01.5 - Následná péče 1. rok'!$C$120:$K$176</definedName>
    <definedName name="_xlnm._FilterDatabase" localSheetId="7" hidden="1">'01.6 - Následná péče 2. rok'!$C$120:$K$176</definedName>
    <definedName name="_xlnm._FilterDatabase" localSheetId="8" hidden="1">'01.7 - Následná péče 3. rok'!$C$120:$K$189</definedName>
    <definedName name="_xlnm._FilterDatabase" localSheetId="9" hidden="1">'02 - SO 02 DOČASNÁ OBSLUŽ...'!$C$116:$K$139</definedName>
    <definedName name="_xlnm.Print_Titles" localSheetId="0">'Rekapitulace stavby'!$92:$92</definedName>
    <definedName name="_xlnm.Print_Titles" localSheetId="1">'00 - VRN'!$116:$116</definedName>
    <definedName name="_xlnm.Print_Titles" localSheetId="2">'01.1 - PŘÍPRAVA PŮDY'!$120:$120</definedName>
    <definedName name="_xlnm.Print_Titles" localSheetId="3">'01.2 - ZHOTOVENÍ OPLOCENEK'!$120:$120</definedName>
    <definedName name="_xlnm.Print_Titles" localSheetId="4">'01.3 - VÝSADBA DŘEVIN'!$122:$122</definedName>
    <definedName name="_xlnm.Print_Titles" localSheetId="5">'01.4 - ZALOŽENÍ LUČNÍHO P...'!$120:$120</definedName>
    <definedName name="_xlnm.Print_Titles" localSheetId="6">'01.5 - Následná péče 1. rok'!$120:$120</definedName>
    <definedName name="_xlnm.Print_Titles" localSheetId="7">'01.6 - Následná péče 2. rok'!$120:$120</definedName>
    <definedName name="_xlnm.Print_Titles" localSheetId="8">'01.7 - Následná péče 3. rok'!$120:$120</definedName>
    <definedName name="_xlnm.Print_Titles" localSheetId="9">'02 - SO 02 DOČASNÁ OBSLUŽ...'!$116:$116</definedName>
    <definedName name="_xlnm.Print_Titles" localSheetId="10">'Seznam figur'!$9:$9</definedName>
    <definedName name="_xlnm.Print_Area" localSheetId="0">'Rekapitulace stavby'!$D$4:$AO$76,'Rekapitulace stavby'!$C$82:$AQ$105</definedName>
    <definedName name="_xlnm.Print_Area" localSheetId="1">'00 - VRN'!$C$4:$J$76,'00 - VRN'!$C$82:$J$98,'00 - VRN'!$C$104:$K$122</definedName>
    <definedName name="_xlnm.Print_Area" localSheetId="2">'01.1 - PŘÍPRAVA PŮDY'!$C$4:$J$76,'01.1 - PŘÍPRAVA PŮDY'!$C$82:$J$100,'01.1 - PŘÍPRAVA PŮDY'!$C$106:$K$136</definedName>
    <definedName name="_xlnm.Print_Area" localSheetId="3">'01.2 - ZHOTOVENÍ OPLOCENEK'!$C$4:$J$76,'01.2 - ZHOTOVENÍ OPLOCENEK'!$C$82:$J$100,'01.2 - ZHOTOVENÍ OPLOCENEK'!$C$106:$K$135</definedName>
    <definedName name="_xlnm.Print_Area" localSheetId="4">'01.3 - VÝSADBA DŘEVIN'!$C$4:$J$76,'01.3 - VÝSADBA DŘEVIN'!$C$82:$J$102,'01.3 - VÝSADBA DŘEVIN'!$C$108:$K$355</definedName>
    <definedName name="_xlnm.Print_Area" localSheetId="5">'01.4 - ZALOŽENÍ LUČNÍHO P...'!$C$4:$J$76,'01.4 - ZALOŽENÍ LUČNÍHO P...'!$C$82:$J$100,'01.4 - ZALOŽENÍ LUČNÍHO P...'!$C$106:$K$155</definedName>
    <definedName name="_xlnm.Print_Area" localSheetId="6">'01.5 - Následná péče 1. rok'!$C$4:$J$76,'01.5 - Následná péče 1. rok'!$C$82:$J$100,'01.5 - Následná péče 1. rok'!$C$106:$K$176</definedName>
    <definedName name="_xlnm.Print_Area" localSheetId="7">'01.6 - Následná péče 2. rok'!$C$4:$J$76,'01.6 - Následná péče 2. rok'!$C$82:$J$100,'01.6 - Následná péče 2. rok'!$C$106:$K$176</definedName>
    <definedName name="_xlnm.Print_Area" localSheetId="8">'01.7 - Následná péče 3. rok'!$C$4:$J$76,'01.7 - Následná péče 3. rok'!$C$82:$J$100,'01.7 - Následná péče 3. rok'!$C$106:$K$189</definedName>
    <definedName name="_xlnm.Print_Area" localSheetId="9">'02 - SO 02 DOČASNÁ OBSLUŽ...'!$C$4:$J$76,'02 - SO 02 DOČASNÁ OBSLUŽ...'!$C$82:$J$98,'02 - SO 02 DOČASNÁ OBSLUŽ...'!$C$104:$K$139</definedName>
    <definedName name="_xlnm.Print_Area" localSheetId="10">'Seznam figur'!$C$4:$G$505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1" l="1"/>
  <c r="J37" i="10"/>
  <c r="J36" i="10"/>
  <c r="AY104" i="1"/>
  <c r="J35" i="10"/>
  <c r="AX104" i="1"/>
  <c r="BI138" i="10"/>
  <c r="BH138" i="10"/>
  <c r="BG138" i="10"/>
  <c r="BF138" i="10"/>
  <c r="T138" i="10"/>
  <c r="R138" i="10"/>
  <c r="P138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32" i="10"/>
  <c r="BH132" i="10"/>
  <c r="BG132" i="10"/>
  <c r="BF132" i="10"/>
  <c r="T132" i="10"/>
  <c r="R132" i="10"/>
  <c r="P132" i="10"/>
  <c r="BI129" i="10"/>
  <c r="BH129" i="10"/>
  <c r="BG129" i="10"/>
  <c r="BF129" i="10"/>
  <c r="T129" i="10"/>
  <c r="R129" i="10"/>
  <c r="P129" i="10"/>
  <c r="BI126" i="10"/>
  <c r="BH126" i="10"/>
  <c r="BG126" i="10"/>
  <c r="BF126" i="10"/>
  <c r="T126" i="10"/>
  <c r="R126" i="10"/>
  <c r="P126" i="10"/>
  <c r="BI124" i="10"/>
  <c r="BH124" i="10"/>
  <c r="BG124" i="10"/>
  <c r="BF124" i="10"/>
  <c r="T124" i="10"/>
  <c r="R124" i="10"/>
  <c r="P124" i="10"/>
  <c r="BI122" i="10"/>
  <c r="BH122" i="10"/>
  <c r="BG122" i="10"/>
  <c r="BF122" i="10"/>
  <c r="T122" i="10"/>
  <c r="R122" i="10"/>
  <c r="P122" i="10"/>
  <c r="BI119" i="10"/>
  <c r="BH119" i="10"/>
  <c r="BG119" i="10"/>
  <c r="BF119" i="10"/>
  <c r="T119" i="10"/>
  <c r="R119" i="10"/>
  <c r="P119" i="10"/>
  <c r="F111" i="10"/>
  <c r="E109" i="10"/>
  <c r="F89" i="10"/>
  <c r="E87" i="10"/>
  <c r="J24" i="10"/>
  <c r="E24" i="10"/>
  <c r="J114" i="10"/>
  <c r="J23" i="10"/>
  <c r="J21" i="10"/>
  <c r="E21" i="10"/>
  <c r="J113" i="10"/>
  <c r="J20" i="10"/>
  <c r="J18" i="10"/>
  <c r="E18" i="10"/>
  <c r="F92" i="10"/>
  <c r="J17" i="10"/>
  <c r="J15" i="10"/>
  <c r="E15" i="10"/>
  <c r="F113" i="10"/>
  <c r="J14" i="10"/>
  <c r="J12" i="10"/>
  <c r="J89" i="10"/>
  <c r="E7" i="10"/>
  <c r="E107" i="10"/>
  <c r="J39" i="9"/>
  <c r="J38" i="9"/>
  <c r="AY103" i="1"/>
  <c r="J37" i="9"/>
  <c r="AX103" i="1"/>
  <c r="BI185" i="9"/>
  <c r="BH185" i="9"/>
  <c r="BG185" i="9"/>
  <c r="BF185" i="9"/>
  <c r="T185" i="9"/>
  <c r="R185" i="9"/>
  <c r="P185" i="9"/>
  <c r="BI182" i="9"/>
  <c r="BH182" i="9"/>
  <c r="BG182" i="9"/>
  <c r="BF182" i="9"/>
  <c r="T182" i="9"/>
  <c r="R182" i="9"/>
  <c r="P182" i="9"/>
  <c r="BI175" i="9"/>
  <c r="BH175" i="9"/>
  <c r="BG175" i="9"/>
  <c r="BF175" i="9"/>
  <c r="T175" i="9"/>
  <c r="R175" i="9"/>
  <c r="P175" i="9"/>
  <c r="BI172" i="9"/>
  <c r="BH172" i="9"/>
  <c r="BG172" i="9"/>
  <c r="BF172" i="9"/>
  <c r="T172" i="9"/>
  <c r="R172" i="9"/>
  <c r="P172" i="9"/>
  <c r="BI168" i="9"/>
  <c r="BH168" i="9"/>
  <c r="BG168" i="9"/>
  <c r="BF168" i="9"/>
  <c r="T168" i="9"/>
  <c r="R168" i="9"/>
  <c r="P168" i="9"/>
  <c r="BI166" i="9"/>
  <c r="BH166" i="9"/>
  <c r="BG166" i="9"/>
  <c r="BF166" i="9"/>
  <c r="T166" i="9"/>
  <c r="R166" i="9"/>
  <c r="P166" i="9"/>
  <c r="BI164" i="9"/>
  <c r="BH164" i="9"/>
  <c r="BG164" i="9"/>
  <c r="BF164" i="9"/>
  <c r="T164" i="9"/>
  <c r="R164" i="9"/>
  <c r="P164" i="9"/>
  <c r="BI157" i="9"/>
  <c r="BH157" i="9"/>
  <c r="BG157" i="9"/>
  <c r="BF157" i="9"/>
  <c r="T157" i="9"/>
  <c r="R157" i="9"/>
  <c r="P157" i="9"/>
  <c r="BI151" i="9"/>
  <c r="BH151" i="9"/>
  <c r="BG151" i="9"/>
  <c r="BF151" i="9"/>
  <c r="T151" i="9"/>
  <c r="R151" i="9"/>
  <c r="P151" i="9"/>
  <c r="BI148" i="9"/>
  <c r="BH148" i="9"/>
  <c r="BG148" i="9"/>
  <c r="BF148" i="9"/>
  <c r="T148" i="9"/>
  <c r="R148" i="9"/>
  <c r="P148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4" i="9"/>
  <c r="BH134" i="9"/>
  <c r="BG134" i="9"/>
  <c r="BF134" i="9"/>
  <c r="T134" i="9"/>
  <c r="R134" i="9"/>
  <c r="P134" i="9"/>
  <c r="BI130" i="9"/>
  <c r="BH130" i="9"/>
  <c r="BG130" i="9"/>
  <c r="BF130" i="9"/>
  <c r="T130" i="9"/>
  <c r="R130" i="9"/>
  <c r="P130" i="9"/>
  <c r="BI127" i="9"/>
  <c r="BH127" i="9"/>
  <c r="BG127" i="9"/>
  <c r="BF127" i="9"/>
  <c r="T127" i="9"/>
  <c r="R127" i="9"/>
  <c r="P127" i="9"/>
  <c r="BI123" i="9"/>
  <c r="BH123" i="9"/>
  <c r="BG123" i="9"/>
  <c r="BF123" i="9"/>
  <c r="T123" i="9"/>
  <c r="R123" i="9"/>
  <c r="P123" i="9"/>
  <c r="F115" i="9"/>
  <c r="E113" i="9"/>
  <c r="F91" i="9"/>
  <c r="E89" i="9"/>
  <c r="J26" i="9"/>
  <c r="E26" i="9"/>
  <c r="J118" i="9"/>
  <c r="J25" i="9"/>
  <c r="J23" i="9"/>
  <c r="E23" i="9"/>
  <c r="J93" i="9"/>
  <c r="J22" i="9"/>
  <c r="J20" i="9"/>
  <c r="E20" i="9"/>
  <c r="F94" i="9"/>
  <c r="J19" i="9"/>
  <c r="J17" i="9"/>
  <c r="E17" i="9"/>
  <c r="F117" i="9"/>
  <c r="J16" i="9"/>
  <c r="J14" i="9"/>
  <c r="J115" i="9"/>
  <c r="E7" i="9"/>
  <c r="E85" i="9"/>
  <c r="J39" i="8"/>
  <c r="J38" i="8"/>
  <c r="AY102" i="1"/>
  <c r="J37" i="8"/>
  <c r="AX102" i="1"/>
  <c r="BI172" i="8"/>
  <c r="BH172" i="8"/>
  <c r="BG172" i="8"/>
  <c r="BF172" i="8"/>
  <c r="T172" i="8"/>
  <c r="R172" i="8"/>
  <c r="P172" i="8"/>
  <c r="BI169" i="8"/>
  <c r="BH169" i="8"/>
  <c r="BG169" i="8"/>
  <c r="BF169" i="8"/>
  <c r="T169" i="8"/>
  <c r="R169" i="8"/>
  <c r="P169" i="8"/>
  <c r="BI162" i="8"/>
  <c r="BH162" i="8"/>
  <c r="BG162" i="8"/>
  <c r="BF162" i="8"/>
  <c r="T162" i="8"/>
  <c r="R162" i="8"/>
  <c r="P162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0" i="8"/>
  <c r="BH150" i="8"/>
  <c r="BG150" i="8"/>
  <c r="BF150" i="8"/>
  <c r="T150" i="8"/>
  <c r="R150" i="8"/>
  <c r="P150" i="8"/>
  <c r="BI147" i="8"/>
  <c r="BH147" i="8"/>
  <c r="BG147" i="8"/>
  <c r="BF147" i="8"/>
  <c r="T147" i="8"/>
  <c r="R147" i="8"/>
  <c r="P147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4" i="8"/>
  <c r="BH134" i="8"/>
  <c r="BG134" i="8"/>
  <c r="BF134" i="8"/>
  <c r="T134" i="8"/>
  <c r="R134" i="8"/>
  <c r="P134" i="8"/>
  <c r="BI130" i="8"/>
  <c r="BH130" i="8"/>
  <c r="BG130" i="8"/>
  <c r="BF130" i="8"/>
  <c r="T130" i="8"/>
  <c r="R130" i="8"/>
  <c r="P130" i="8"/>
  <c r="BI127" i="8"/>
  <c r="BH127" i="8"/>
  <c r="BG127" i="8"/>
  <c r="BF127" i="8"/>
  <c r="T127" i="8"/>
  <c r="R127" i="8"/>
  <c r="P127" i="8"/>
  <c r="BI123" i="8"/>
  <c r="BH123" i="8"/>
  <c r="BG123" i="8"/>
  <c r="BF123" i="8"/>
  <c r="T123" i="8"/>
  <c r="R123" i="8"/>
  <c r="P123" i="8"/>
  <c r="F115" i="8"/>
  <c r="E113" i="8"/>
  <c r="F91" i="8"/>
  <c r="E89" i="8"/>
  <c r="J26" i="8"/>
  <c r="E26" i="8"/>
  <c r="J118" i="8"/>
  <c r="J25" i="8"/>
  <c r="J23" i="8"/>
  <c r="E23" i="8"/>
  <c r="J117" i="8"/>
  <c r="J22" i="8"/>
  <c r="J20" i="8"/>
  <c r="E20" i="8"/>
  <c r="F118" i="8"/>
  <c r="J19" i="8"/>
  <c r="J17" i="8"/>
  <c r="E17" i="8"/>
  <c r="F93" i="8"/>
  <c r="J16" i="8"/>
  <c r="J14" i="8"/>
  <c r="J91" i="8"/>
  <c r="E7" i="8"/>
  <c r="E85" i="8"/>
  <c r="J39" i="7"/>
  <c r="J38" i="7"/>
  <c r="AY101" i="1"/>
  <c r="J37" i="7"/>
  <c r="AX101" i="1"/>
  <c r="BI172" i="7"/>
  <c r="BH172" i="7"/>
  <c r="BG172" i="7"/>
  <c r="BF172" i="7"/>
  <c r="T172" i="7"/>
  <c r="R172" i="7"/>
  <c r="P172" i="7"/>
  <c r="BI169" i="7"/>
  <c r="BH169" i="7"/>
  <c r="BG169" i="7"/>
  <c r="BF169" i="7"/>
  <c r="T169" i="7"/>
  <c r="R169" i="7"/>
  <c r="P169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R159" i="7"/>
  <c r="P159" i="7"/>
  <c r="BI157" i="7"/>
  <c r="BH157" i="7"/>
  <c r="BG157" i="7"/>
  <c r="BF157" i="7"/>
  <c r="T157" i="7"/>
  <c r="R157" i="7"/>
  <c r="P157" i="7"/>
  <c r="BI150" i="7"/>
  <c r="BH150" i="7"/>
  <c r="BG150" i="7"/>
  <c r="BF150" i="7"/>
  <c r="T150" i="7"/>
  <c r="R150" i="7"/>
  <c r="P150" i="7"/>
  <c r="BI147" i="7"/>
  <c r="BH147" i="7"/>
  <c r="BG147" i="7"/>
  <c r="BF147" i="7"/>
  <c r="T147" i="7"/>
  <c r="R147" i="7"/>
  <c r="P147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4" i="7"/>
  <c r="BH134" i="7"/>
  <c r="BG134" i="7"/>
  <c r="BF134" i="7"/>
  <c r="T134" i="7"/>
  <c r="R134" i="7"/>
  <c r="P134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BI123" i="7"/>
  <c r="BH123" i="7"/>
  <c r="BG123" i="7"/>
  <c r="BF123" i="7"/>
  <c r="T123" i="7"/>
  <c r="R123" i="7"/>
  <c r="P123" i="7"/>
  <c r="F115" i="7"/>
  <c r="E113" i="7"/>
  <c r="F91" i="7"/>
  <c r="E89" i="7"/>
  <c r="J26" i="7"/>
  <c r="E26" i="7"/>
  <c r="J94" i="7"/>
  <c r="J25" i="7"/>
  <c r="J23" i="7"/>
  <c r="E23" i="7"/>
  <c r="J117" i="7"/>
  <c r="J22" i="7"/>
  <c r="J20" i="7"/>
  <c r="E20" i="7"/>
  <c r="F118" i="7"/>
  <c r="J19" i="7"/>
  <c r="J17" i="7"/>
  <c r="E17" i="7"/>
  <c r="F93" i="7"/>
  <c r="J16" i="7"/>
  <c r="J14" i="7"/>
  <c r="J115" i="7"/>
  <c r="E7" i="7"/>
  <c r="E85" i="7"/>
  <c r="J39" i="6"/>
  <c r="J38" i="6"/>
  <c r="AY100" i="1"/>
  <c r="J37" i="6"/>
  <c r="AX100" i="1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4" i="6"/>
  <c r="BH144" i="6"/>
  <c r="BG144" i="6"/>
  <c r="BF144" i="6"/>
  <c r="T144" i="6"/>
  <c r="R144" i="6"/>
  <c r="P144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R127" i="6"/>
  <c r="P127" i="6"/>
  <c r="BI123" i="6"/>
  <c r="BH123" i="6"/>
  <c r="BG123" i="6"/>
  <c r="BF123" i="6"/>
  <c r="T123" i="6"/>
  <c r="R123" i="6"/>
  <c r="P123" i="6"/>
  <c r="F115" i="6"/>
  <c r="E113" i="6"/>
  <c r="F91" i="6"/>
  <c r="E89" i="6"/>
  <c r="J26" i="6"/>
  <c r="E26" i="6"/>
  <c r="J94" i="6"/>
  <c r="J25" i="6"/>
  <c r="J23" i="6"/>
  <c r="E23" i="6"/>
  <c r="J93" i="6"/>
  <c r="J22" i="6"/>
  <c r="J20" i="6"/>
  <c r="E20" i="6"/>
  <c r="F118" i="6"/>
  <c r="J19" i="6"/>
  <c r="J17" i="6"/>
  <c r="E17" i="6"/>
  <c r="F117" i="6"/>
  <c r="J16" i="6"/>
  <c r="J14" i="6"/>
  <c r="J115" i="6"/>
  <c r="E7" i="6"/>
  <c r="E85" i="6"/>
  <c r="J39" i="5"/>
  <c r="J38" i="5"/>
  <c r="AY99" i="1"/>
  <c r="J37" i="5"/>
  <c r="AX99" i="1"/>
  <c r="BI351" i="5"/>
  <c r="BH351" i="5"/>
  <c r="BG351" i="5"/>
  <c r="BF351" i="5"/>
  <c r="T351" i="5"/>
  <c r="R351" i="5"/>
  <c r="P351" i="5"/>
  <c r="BI350" i="5"/>
  <c r="BH350" i="5"/>
  <c r="BG350" i="5"/>
  <c r="BF350" i="5"/>
  <c r="T350" i="5"/>
  <c r="R350" i="5"/>
  <c r="P350" i="5"/>
  <c r="BI349" i="5"/>
  <c r="BH349" i="5"/>
  <c r="BG349" i="5"/>
  <c r="BF349" i="5"/>
  <c r="T349" i="5"/>
  <c r="R349" i="5"/>
  <c r="P349" i="5"/>
  <c r="BI348" i="5"/>
  <c r="BH348" i="5"/>
  <c r="BG348" i="5"/>
  <c r="BF348" i="5"/>
  <c r="T348" i="5"/>
  <c r="R348" i="5"/>
  <c r="P348" i="5"/>
  <c r="BI347" i="5"/>
  <c r="BH347" i="5"/>
  <c r="BG347" i="5"/>
  <c r="BF347" i="5"/>
  <c r="T347" i="5"/>
  <c r="R347" i="5"/>
  <c r="P347" i="5"/>
  <c r="BI346" i="5"/>
  <c r="BH346" i="5"/>
  <c r="BG346" i="5"/>
  <c r="BF346" i="5"/>
  <c r="T346" i="5"/>
  <c r="R346" i="5"/>
  <c r="P346" i="5"/>
  <c r="BI345" i="5"/>
  <c r="BH345" i="5"/>
  <c r="BG345" i="5"/>
  <c r="BF345" i="5"/>
  <c r="T345" i="5"/>
  <c r="R345" i="5"/>
  <c r="P345" i="5"/>
  <c r="BI344" i="5"/>
  <c r="BH344" i="5"/>
  <c r="BG344" i="5"/>
  <c r="BF344" i="5"/>
  <c r="T344" i="5"/>
  <c r="R344" i="5"/>
  <c r="P344" i="5"/>
  <c r="BI343" i="5"/>
  <c r="BH343" i="5"/>
  <c r="BG343" i="5"/>
  <c r="BF343" i="5"/>
  <c r="T343" i="5"/>
  <c r="R343" i="5"/>
  <c r="P343" i="5"/>
  <c r="BI342" i="5"/>
  <c r="BH342" i="5"/>
  <c r="BG342" i="5"/>
  <c r="BF342" i="5"/>
  <c r="T342" i="5"/>
  <c r="R342" i="5"/>
  <c r="P342" i="5"/>
  <c r="BI341" i="5"/>
  <c r="BH341" i="5"/>
  <c r="BG341" i="5"/>
  <c r="BF341" i="5"/>
  <c r="T341" i="5"/>
  <c r="R341" i="5"/>
  <c r="P341" i="5"/>
  <c r="BI340" i="5"/>
  <c r="BH340" i="5"/>
  <c r="BG340" i="5"/>
  <c r="BF340" i="5"/>
  <c r="T340" i="5"/>
  <c r="R340" i="5"/>
  <c r="P340" i="5"/>
  <c r="BI339" i="5"/>
  <c r="BH339" i="5"/>
  <c r="BG339" i="5"/>
  <c r="BF339" i="5"/>
  <c r="T339" i="5"/>
  <c r="R339" i="5"/>
  <c r="P339" i="5"/>
  <c r="BI336" i="5"/>
  <c r="BH336" i="5"/>
  <c r="BG336" i="5"/>
  <c r="BF336" i="5"/>
  <c r="T336" i="5"/>
  <c r="R336" i="5"/>
  <c r="P336" i="5"/>
  <c r="BI334" i="5"/>
  <c r="BH334" i="5"/>
  <c r="BG334" i="5"/>
  <c r="BF334" i="5"/>
  <c r="T334" i="5"/>
  <c r="R334" i="5"/>
  <c r="P334" i="5"/>
  <c r="BI331" i="5"/>
  <c r="BH331" i="5"/>
  <c r="BG331" i="5"/>
  <c r="BF331" i="5"/>
  <c r="T331" i="5"/>
  <c r="R331" i="5"/>
  <c r="P331" i="5"/>
  <c r="BI328" i="5"/>
  <c r="BH328" i="5"/>
  <c r="BG328" i="5"/>
  <c r="BF328" i="5"/>
  <c r="T328" i="5"/>
  <c r="R328" i="5"/>
  <c r="P328" i="5"/>
  <c r="BI326" i="5"/>
  <c r="BH326" i="5"/>
  <c r="BG326" i="5"/>
  <c r="BF326" i="5"/>
  <c r="T326" i="5"/>
  <c r="R326" i="5"/>
  <c r="P326" i="5"/>
  <c r="BI324" i="5"/>
  <c r="BH324" i="5"/>
  <c r="BG324" i="5"/>
  <c r="BF324" i="5"/>
  <c r="T324" i="5"/>
  <c r="R324" i="5"/>
  <c r="P324" i="5"/>
  <c r="BI320" i="5"/>
  <c r="BH320" i="5"/>
  <c r="BG320" i="5"/>
  <c r="BF320" i="5"/>
  <c r="T320" i="5"/>
  <c r="R320" i="5"/>
  <c r="P320" i="5"/>
  <c r="BI318" i="5"/>
  <c r="BH318" i="5"/>
  <c r="BG318" i="5"/>
  <c r="BF318" i="5"/>
  <c r="T318" i="5"/>
  <c r="R318" i="5"/>
  <c r="P318" i="5"/>
  <c r="BI315" i="5"/>
  <c r="BH315" i="5"/>
  <c r="BG315" i="5"/>
  <c r="BF315" i="5"/>
  <c r="T315" i="5"/>
  <c r="R315" i="5"/>
  <c r="P315" i="5"/>
  <c r="BI313" i="5"/>
  <c r="BH313" i="5"/>
  <c r="BG313" i="5"/>
  <c r="BF313" i="5"/>
  <c r="T313" i="5"/>
  <c r="R313" i="5"/>
  <c r="P313" i="5"/>
  <c r="BI311" i="5"/>
  <c r="BH311" i="5"/>
  <c r="BG311" i="5"/>
  <c r="BF311" i="5"/>
  <c r="T311" i="5"/>
  <c r="R311" i="5"/>
  <c r="P311" i="5"/>
  <c r="BI309" i="5"/>
  <c r="BH309" i="5"/>
  <c r="BG309" i="5"/>
  <c r="BF309" i="5"/>
  <c r="T309" i="5"/>
  <c r="R309" i="5"/>
  <c r="P309" i="5"/>
  <c r="BI307" i="5"/>
  <c r="BH307" i="5"/>
  <c r="BG307" i="5"/>
  <c r="BF307" i="5"/>
  <c r="T307" i="5"/>
  <c r="R307" i="5"/>
  <c r="P307" i="5"/>
  <c r="BI304" i="5"/>
  <c r="BH304" i="5"/>
  <c r="BG304" i="5"/>
  <c r="BF304" i="5"/>
  <c r="T304" i="5"/>
  <c r="R304" i="5"/>
  <c r="P304" i="5"/>
  <c r="BI301" i="5"/>
  <c r="BH301" i="5"/>
  <c r="BG301" i="5"/>
  <c r="BF301" i="5"/>
  <c r="T301" i="5"/>
  <c r="R301" i="5"/>
  <c r="P301" i="5"/>
  <c r="BI298" i="5"/>
  <c r="BH298" i="5"/>
  <c r="BG298" i="5"/>
  <c r="BF298" i="5"/>
  <c r="T298" i="5"/>
  <c r="R298" i="5"/>
  <c r="P298" i="5"/>
  <c r="BI284" i="5"/>
  <c r="BH284" i="5"/>
  <c r="BG284" i="5"/>
  <c r="BF284" i="5"/>
  <c r="T284" i="5"/>
  <c r="R284" i="5"/>
  <c r="P284" i="5"/>
  <c r="BI278" i="5"/>
  <c r="BH278" i="5"/>
  <c r="BG278" i="5"/>
  <c r="BF278" i="5"/>
  <c r="T278" i="5"/>
  <c r="R278" i="5"/>
  <c r="P278" i="5"/>
  <c r="BI277" i="5"/>
  <c r="BH277" i="5"/>
  <c r="BG277" i="5"/>
  <c r="BF277" i="5"/>
  <c r="T277" i="5"/>
  <c r="R277" i="5"/>
  <c r="P277" i="5"/>
  <c r="BI276" i="5"/>
  <c r="BH276" i="5"/>
  <c r="BG276" i="5"/>
  <c r="BF276" i="5"/>
  <c r="T276" i="5"/>
  <c r="R276" i="5"/>
  <c r="P276" i="5"/>
  <c r="BI275" i="5"/>
  <c r="BH275" i="5"/>
  <c r="BG275" i="5"/>
  <c r="BF275" i="5"/>
  <c r="T275" i="5"/>
  <c r="R275" i="5"/>
  <c r="P275" i="5"/>
  <c r="BI274" i="5"/>
  <c r="BH274" i="5"/>
  <c r="BG274" i="5"/>
  <c r="BF274" i="5"/>
  <c r="T274" i="5"/>
  <c r="R274" i="5"/>
  <c r="P274" i="5"/>
  <c r="BI273" i="5"/>
  <c r="BH273" i="5"/>
  <c r="BG273" i="5"/>
  <c r="BF273" i="5"/>
  <c r="T273" i="5"/>
  <c r="R273" i="5"/>
  <c r="P273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2" i="5"/>
  <c r="BH252" i="5"/>
  <c r="BG252" i="5"/>
  <c r="BF252" i="5"/>
  <c r="T252" i="5"/>
  <c r="R252" i="5"/>
  <c r="P252" i="5"/>
  <c r="BI250" i="5"/>
  <c r="BH250" i="5"/>
  <c r="BG250" i="5"/>
  <c r="BF250" i="5"/>
  <c r="T250" i="5"/>
  <c r="R250" i="5"/>
  <c r="P250" i="5"/>
  <c r="BI247" i="5"/>
  <c r="BH247" i="5"/>
  <c r="BG247" i="5"/>
  <c r="BF247" i="5"/>
  <c r="T247" i="5"/>
  <c r="R247" i="5"/>
  <c r="P247" i="5"/>
  <c r="BI244" i="5"/>
  <c r="BH244" i="5"/>
  <c r="BG244" i="5"/>
  <c r="BF244" i="5"/>
  <c r="T244" i="5"/>
  <c r="R244" i="5"/>
  <c r="P244" i="5"/>
  <c r="BI241" i="5"/>
  <c r="BH241" i="5"/>
  <c r="BG241" i="5"/>
  <c r="BF241" i="5"/>
  <c r="T241" i="5"/>
  <c r="R241" i="5"/>
  <c r="P241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6" i="5"/>
  <c r="BH226" i="5"/>
  <c r="BG226" i="5"/>
  <c r="BF226" i="5"/>
  <c r="T226" i="5"/>
  <c r="R226" i="5"/>
  <c r="P226" i="5"/>
  <c r="BI222" i="5"/>
  <c r="BH222" i="5"/>
  <c r="BG222" i="5"/>
  <c r="BF222" i="5"/>
  <c r="T222" i="5"/>
  <c r="R222" i="5"/>
  <c r="P222" i="5"/>
  <c r="BI218" i="5"/>
  <c r="BH218" i="5"/>
  <c r="BG218" i="5"/>
  <c r="BF218" i="5"/>
  <c r="T218" i="5"/>
  <c r="R218" i="5"/>
  <c r="P218" i="5"/>
  <c r="BI203" i="5"/>
  <c r="BH203" i="5"/>
  <c r="BG203" i="5"/>
  <c r="BF203" i="5"/>
  <c r="T203" i="5"/>
  <c r="R203" i="5"/>
  <c r="P203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4" i="5"/>
  <c r="BH174" i="5"/>
  <c r="BG174" i="5"/>
  <c r="BF174" i="5"/>
  <c r="T174" i="5"/>
  <c r="R174" i="5"/>
  <c r="P174" i="5"/>
  <c r="BI171" i="5"/>
  <c r="BH171" i="5"/>
  <c r="BG171" i="5"/>
  <c r="BF171" i="5"/>
  <c r="T171" i="5"/>
  <c r="R171" i="5"/>
  <c r="P171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R163" i="5"/>
  <c r="P163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25" i="5"/>
  <c r="BH125" i="5"/>
  <c r="BG125" i="5"/>
  <c r="BF125" i="5"/>
  <c r="T125" i="5"/>
  <c r="R125" i="5"/>
  <c r="P125" i="5"/>
  <c r="F117" i="5"/>
  <c r="E115" i="5"/>
  <c r="F91" i="5"/>
  <c r="E89" i="5"/>
  <c r="J26" i="5"/>
  <c r="E26" i="5"/>
  <c r="J120" i="5"/>
  <c r="J25" i="5"/>
  <c r="J23" i="5"/>
  <c r="E23" i="5"/>
  <c r="J119" i="5"/>
  <c r="J22" i="5"/>
  <c r="J20" i="5"/>
  <c r="E20" i="5"/>
  <c r="F120" i="5"/>
  <c r="J19" i="5"/>
  <c r="J17" i="5"/>
  <c r="E17" i="5"/>
  <c r="F93" i="5"/>
  <c r="J16" i="5"/>
  <c r="J14" i="5"/>
  <c r="J91" i="5"/>
  <c r="E7" i="5"/>
  <c r="E111" i="5"/>
  <c r="J39" i="4"/>
  <c r="J38" i="4"/>
  <c r="AY98" i="1"/>
  <c r="J37" i="4"/>
  <c r="AX98" i="1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F115" i="4"/>
  <c r="E113" i="4"/>
  <c r="F91" i="4"/>
  <c r="E89" i="4"/>
  <c r="J26" i="4"/>
  <c r="E26" i="4"/>
  <c r="J94" i="4"/>
  <c r="J25" i="4"/>
  <c r="J23" i="4"/>
  <c r="E23" i="4"/>
  <c r="J93" i="4"/>
  <c r="J22" i="4"/>
  <c r="J20" i="4"/>
  <c r="E20" i="4"/>
  <c r="F94" i="4"/>
  <c r="J19" i="4"/>
  <c r="J17" i="4"/>
  <c r="E17" i="4"/>
  <c r="F93" i="4"/>
  <c r="J16" i="4"/>
  <c r="J14" i="4"/>
  <c r="J115" i="4"/>
  <c r="E7" i="4"/>
  <c r="E109" i="4"/>
  <c r="J39" i="3"/>
  <c r="J38" i="3"/>
  <c r="AY97" i="1"/>
  <c r="J37" i="3"/>
  <c r="AX97" i="1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T122" i="3" s="1"/>
  <c r="T121" i="3" s="1"/>
  <c r="R123" i="3"/>
  <c r="P123" i="3"/>
  <c r="P122" i="3" s="1"/>
  <c r="P121" i="3" s="1"/>
  <c r="AU97" i="1" s="1"/>
  <c r="F115" i="3"/>
  <c r="E113" i="3"/>
  <c r="F91" i="3"/>
  <c r="E89" i="3"/>
  <c r="J26" i="3"/>
  <c r="E26" i="3"/>
  <c r="J118" i="3"/>
  <c r="J25" i="3"/>
  <c r="J23" i="3"/>
  <c r="E23" i="3"/>
  <c r="J117" i="3"/>
  <c r="J22" i="3"/>
  <c r="J20" i="3"/>
  <c r="E20" i="3"/>
  <c r="F94" i="3"/>
  <c r="J19" i="3"/>
  <c r="J17" i="3"/>
  <c r="E17" i="3"/>
  <c r="F117" i="3"/>
  <c r="J16" i="3"/>
  <c r="J14" i="3"/>
  <c r="J115" i="3"/>
  <c r="E7" i="3"/>
  <c r="E109" i="3"/>
  <c r="J37" i="2"/>
  <c r="J36" i="2"/>
  <c r="AY95" i="1"/>
  <c r="J35" i="2"/>
  <c r="AX95" i="1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F111" i="2"/>
  <c r="E109" i="2"/>
  <c r="F89" i="2"/>
  <c r="E87" i="2"/>
  <c r="J24" i="2"/>
  <c r="E24" i="2"/>
  <c r="J92" i="2"/>
  <c r="J23" i="2"/>
  <c r="J21" i="2"/>
  <c r="E21" i="2"/>
  <c r="J113" i="2"/>
  <c r="J20" i="2"/>
  <c r="J18" i="2"/>
  <c r="E18" i="2"/>
  <c r="F92" i="2"/>
  <c r="J17" i="2"/>
  <c r="J15" i="2"/>
  <c r="E15" i="2"/>
  <c r="F113" i="2"/>
  <c r="J14" i="2"/>
  <c r="J12" i="2"/>
  <c r="J111" i="2"/>
  <c r="E7" i="2"/>
  <c r="E85" i="2"/>
  <c r="L90" i="1"/>
  <c r="AM90" i="1"/>
  <c r="AM89" i="1"/>
  <c r="L89" i="1"/>
  <c r="AM87" i="1"/>
  <c r="L87" i="1"/>
  <c r="L85" i="1"/>
  <c r="L84" i="1"/>
  <c r="J123" i="3"/>
  <c r="J134" i="4"/>
  <c r="BK276" i="5"/>
  <c r="BK328" i="5"/>
  <c r="J340" i="5"/>
  <c r="J231" i="5"/>
  <c r="J351" i="5"/>
  <c r="J187" i="5"/>
  <c r="J195" i="5"/>
  <c r="J226" i="5"/>
  <c r="J203" i="5"/>
  <c r="J328" i="5"/>
  <c r="J270" i="5"/>
  <c r="J146" i="5"/>
  <c r="BK134" i="6"/>
  <c r="BK141" i="7"/>
  <c r="J172" i="8"/>
  <c r="BK140" i="8"/>
  <c r="BK123" i="9"/>
  <c r="J130" i="9"/>
  <c r="BK151" i="9"/>
  <c r="BK126" i="10"/>
  <c r="BK119" i="10"/>
  <c r="J121" i="2"/>
  <c r="BK125" i="3"/>
  <c r="BK131" i="4"/>
  <c r="BK331" i="5"/>
  <c r="BK255" i="5"/>
  <c r="BK166" i="5"/>
  <c r="J250" i="5"/>
  <c r="BK324" i="5"/>
  <c r="BK344" i="5"/>
  <c r="J349" i="5"/>
  <c r="BK168" i="5"/>
  <c r="BK247" i="5"/>
  <c r="J344" i="5"/>
  <c r="BK134" i="5"/>
  <c r="BK266" i="5"/>
  <c r="J272" i="5"/>
  <c r="J185" i="5"/>
  <c r="BK151" i="6"/>
  <c r="J127" i="7"/>
  <c r="BK123" i="7"/>
  <c r="J157" i="7"/>
  <c r="J157" i="8"/>
  <c r="J129" i="3"/>
  <c r="J125" i="4"/>
  <c r="J127" i="4"/>
  <c r="J339" i="5"/>
  <c r="J273" i="5"/>
  <c r="BK174" i="5"/>
  <c r="J233" i="5"/>
  <c r="BK146" i="5"/>
  <c r="J134" i="5"/>
  <c r="BK342" i="5"/>
  <c r="J346" i="5"/>
  <c r="BK252" i="5"/>
  <c r="J269" i="5"/>
  <c r="BK171" i="5"/>
  <c r="BK196" i="5"/>
  <c r="J244" i="5"/>
  <c r="BK153" i="5"/>
  <c r="BK144" i="6"/>
  <c r="J137" i="6"/>
  <c r="BK150" i="7"/>
  <c r="BK147" i="7"/>
  <c r="BK119" i="2"/>
  <c r="BK129" i="3"/>
  <c r="BK134" i="4"/>
  <c r="BK125" i="4"/>
  <c r="J140" i="5"/>
  <c r="BK270" i="5"/>
  <c r="J342" i="5"/>
  <c r="J252" i="5"/>
  <c r="J260" i="5"/>
  <c r="BK343" i="5"/>
  <c r="J222" i="5"/>
  <c r="BK265" i="5"/>
  <c r="BK277" i="5"/>
  <c r="BK143" i="5"/>
  <c r="BK181" i="5"/>
  <c r="BK257" i="5"/>
  <c r="J194" i="5"/>
  <c r="J262" i="5"/>
  <c r="J197" i="5"/>
  <c r="BK131" i="6"/>
  <c r="BK140" i="6"/>
  <c r="J150" i="7"/>
  <c r="J134" i="7"/>
  <c r="BK157" i="8"/>
  <c r="J134" i="8"/>
  <c r="BK168" i="9"/>
  <c r="BK175" i="9"/>
  <c r="J148" i="9"/>
  <c r="J119" i="10"/>
  <c r="F36" i="2"/>
  <c r="BC95" i="1"/>
  <c r="BK229" i="5"/>
  <c r="BK298" i="5"/>
  <c r="BK235" i="5"/>
  <c r="BK137" i="5"/>
  <c r="BK349" i="5"/>
  <c r="BK345" i="5"/>
  <c r="J229" i="5"/>
  <c r="J196" i="5"/>
  <c r="BK203" i="5"/>
  <c r="BK195" i="5"/>
  <c r="J345" i="5"/>
  <c r="BK197" i="5"/>
  <c r="J168" i="9"/>
  <c r="J166" i="9"/>
  <c r="BK127" i="9"/>
  <c r="BK136" i="10"/>
  <c r="J132" i="10"/>
  <c r="BK121" i="2"/>
  <c r="BK133" i="3"/>
  <c r="J129" i="4"/>
  <c r="BK129" i="4"/>
  <c r="BK269" i="5"/>
  <c r="J255" i="5"/>
  <c r="J153" i="5"/>
  <c r="BK301" i="5"/>
  <c r="J311" i="5"/>
  <c r="BK160" i="5"/>
  <c r="BK231" i="5"/>
  <c r="J284" i="5"/>
  <c r="J343" i="5"/>
  <c r="J143" i="5"/>
  <c r="J174" i="5"/>
  <c r="J324" i="5"/>
  <c r="BK191" i="5"/>
  <c r="J237" i="5"/>
  <c r="J265" i="5"/>
  <c r="BK148" i="6"/>
  <c r="J144" i="6"/>
  <c r="BK140" i="7"/>
  <c r="J141" i="7"/>
  <c r="AS96" i="1"/>
  <c r="BK192" i="5"/>
  <c r="J334" i="5"/>
  <c r="BK218" i="5"/>
  <c r="J267" i="5"/>
  <c r="BK267" i="5"/>
  <c r="J257" i="5"/>
  <c r="BK346" i="5"/>
  <c r="BK278" i="5"/>
  <c r="J191" i="5"/>
  <c r="J277" i="5"/>
  <c r="BK150" i="5"/>
  <c r="J148" i="5"/>
  <c r="J266" i="5"/>
  <c r="BK163" i="5"/>
  <c r="J123" i="6"/>
  <c r="J151" i="6"/>
  <c r="BK162" i="7"/>
  <c r="BK127" i="7"/>
  <c r="BK162" i="8"/>
  <c r="J162" i="8"/>
  <c r="BK182" i="9"/>
  <c r="J142" i="9"/>
  <c r="BK157" i="9"/>
  <c r="BK122" i="10"/>
  <c r="J133" i="3"/>
  <c r="BK123" i="3"/>
  <c r="J133" i="4"/>
  <c r="J193" i="5"/>
  <c r="BK284" i="5"/>
  <c r="BK241" i="5"/>
  <c r="BK350" i="5"/>
  <c r="J168" i="5"/>
  <c r="BK273" i="5"/>
  <c r="J166" i="5"/>
  <c r="BK313" i="5"/>
  <c r="BK185" i="5"/>
  <c r="BK315" i="5"/>
  <c r="J157" i="5"/>
  <c r="J326" i="5"/>
  <c r="BK244" i="5"/>
  <c r="J309" i="5"/>
  <c r="J151" i="9"/>
  <c r="BK138" i="10"/>
  <c r="BK129" i="10"/>
  <c r="BK275" i="5"/>
  <c r="BK237" i="5"/>
  <c r="J278" i="5"/>
  <c r="BK339" i="5"/>
  <c r="J315" i="5"/>
  <c r="J190" i="5"/>
  <c r="BK311" i="5"/>
  <c r="BK326" i="5"/>
  <c r="BK187" i="5"/>
  <c r="BK137" i="6"/>
  <c r="J127" i="6"/>
  <c r="J162" i="7"/>
  <c r="BK172" i="7"/>
  <c r="BK130" i="8"/>
  <c r="BK147" i="8"/>
  <c r="J147" i="8"/>
  <c r="BK134" i="9"/>
  <c r="J175" i="9"/>
  <c r="J126" i="10"/>
  <c r="BK132" i="10"/>
  <c r="J124" i="10"/>
  <c r="F37" i="2"/>
  <c r="BD95" i="1"/>
  <c r="BK157" i="5"/>
  <c r="BK309" i="5"/>
  <c r="BK193" i="5"/>
  <c r="J241" i="5"/>
  <c r="J137" i="5"/>
  <c r="BK226" i="5"/>
  <c r="J350" i="5"/>
  <c r="BK351" i="5"/>
  <c r="BK271" i="5"/>
  <c r="J348" i="5"/>
  <c r="J268" i="5"/>
  <c r="J160" i="5"/>
  <c r="BK268" i="5"/>
  <c r="BK140" i="5"/>
  <c r="BK304" i="5"/>
  <c r="J178" i="5"/>
  <c r="BK320" i="5"/>
  <c r="J307" i="5"/>
  <c r="BK194" i="5"/>
  <c r="J140" i="6"/>
  <c r="J148" i="6"/>
  <c r="BK127" i="6"/>
  <c r="J159" i="7"/>
  <c r="BK130" i="7"/>
  <c r="BK159" i="8"/>
  <c r="BK134" i="8"/>
  <c r="BK142" i="9"/>
  <c r="BK140" i="9"/>
  <c r="BK130" i="9"/>
  <c r="J134" i="10"/>
  <c r="J119" i="2"/>
  <c r="BK133" i="4"/>
  <c r="BK127" i="4"/>
  <c r="J274" i="5"/>
  <c r="J275" i="5"/>
  <c r="BK272" i="5"/>
  <c r="BK336" i="5"/>
  <c r="J125" i="5"/>
  <c r="J235" i="5"/>
  <c r="J218" i="5"/>
  <c r="BK260" i="5"/>
  <c r="J298" i="5"/>
  <c r="BK341" i="5"/>
  <c r="J304" i="5"/>
  <c r="BK178" i="5"/>
  <c r="J131" i="6"/>
  <c r="BK123" i="6"/>
  <c r="J169" i="7"/>
  <c r="J172" i="7"/>
  <c r="J130" i="8"/>
  <c r="BK172" i="8"/>
  <c r="J140" i="8"/>
  <c r="J182" i="9"/>
  <c r="J123" i="9"/>
  <c r="J185" i="9"/>
  <c r="J129" i="10"/>
  <c r="J125" i="3"/>
  <c r="BK123" i="4"/>
  <c r="J320" i="5"/>
  <c r="J171" i="5"/>
  <c r="BK148" i="5"/>
  <c r="BK262" i="5"/>
  <c r="BK233" i="5"/>
  <c r="J318" i="5"/>
  <c r="J150" i="5"/>
  <c r="J140" i="7"/>
  <c r="BK134" i="7"/>
  <c r="J130" i="7"/>
  <c r="J159" i="8"/>
  <c r="BK141" i="8"/>
  <c r="BK127" i="8"/>
  <c r="J127" i="8"/>
  <c r="BK164" i="9"/>
  <c r="BK185" i="9"/>
  <c r="BK124" i="10"/>
  <c r="J136" i="10"/>
  <c r="BK340" i="5"/>
  <c r="BK348" i="5"/>
  <c r="J336" i="5"/>
  <c r="J192" i="5"/>
  <c r="J163" i="5"/>
  <c r="J313" i="5"/>
  <c r="BK190" i="5"/>
  <c r="BK318" i="5"/>
  <c r="J181" i="5"/>
  <c r="J134" i="6"/>
  <c r="J147" i="7"/>
  <c r="BK157" i="7"/>
  <c r="J123" i="7"/>
  <c r="BK150" i="8"/>
  <c r="J150" i="8"/>
  <c r="J123" i="8"/>
  <c r="BK166" i="9"/>
  <c r="J172" i="9"/>
  <c r="BK148" i="9"/>
  <c r="BK134" i="10"/>
  <c r="F35" i="2"/>
  <c r="BB95" i="1"/>
  <c r="J123" i="4"/>
  <c r="BK274" i="5"/>
  <c r="BK222" i="5"/>
  <c r="J276" i="5"/>
  <c r="J271" i="5"/>
  <c r="J341" i="5"/>
  <c r="J347" i="5"/>
  <c r="J331" i="5"/>
  <c r="BK169" i="7"/>
  <c r="J141" i="8"/>
  <c r="BK169" i="8"/>
  <c r="J134" i="9"/>
  <c r="J164" i="9"/>
  <c r="J140" i="9"/>
  <c r="J138" i="10"/>
  <c r="J34" i="2"/>
  <c r="AW95" i="1"/>
  <c r="J131" i="4"/>
  <c r="BK125" i="5"/>
  <c r="BK307" i="5"/>
  <c r="J247" i="5"/>
  <c r="BK334" i="5"/>
  <c r="BK347" i="5"/>
  <c r="BK250" i="5"/>
  <c r="J301" i="5"/>
  <c r="BK159" i="7"/>
  <c r="BK123" i="8"/>
  <c r="J169" i="8"/>
  <c r="BK172" i="9"/>
  <c r="J157" i="9"/>
  <c r="J127" i="9"/>
  <c r="J122" i="10"/>
  <c r="R124" i="5" l="1"/>
  <c r="T122" i="6"/>
  <c r="T121" i="6"/>
  <c r="P122" i="4"/>
  <c r="P121" i="4"/>
  <c r="AU98" i="1"/>
  <c r="R202" i="5"/>
  <c r="BK122" i="6"/>
  <c r="BK121" i="6"/>
  <c r="J121" i="6"/>
  <c r="P118" i="2"/>
  <c r="P117" i="2"/>
  <c r="AU95" i="1"/>
  <c r="R122" i="7"/>
  <c r="R121" i="7"/>
  <c r="T122" i="8"/>
  <c r="T121" i="8"/>
  <c r="BK283" i="5"/>
  <c r="J283" i="5"/>
  <c r="J101" i="5"/>
  <c r="BK124" i="5"/>
  <c r="J124" i="5"/>
  <c r="J99" i="5"/>
  <c r="P122" i="7"/>
  <c r="P121" i="7"/>
  <c r="AU101" i="1"/>
  <c r="T283" i="5"/>
  <c r="R118" i="2"/>
  <c r="R117" i="2"/>
  <c r="P124" i="5"/>
  <c r="R122" i="9"/>
  <c r="R121" i="9"/>
  <c r="T118" i="2"/>
  <c r="T117" i="2"/>
  <c r="T122" i="4"/>
  <c r="T121" i="4"/>
  <c r="P122" i="6"/>
  <c r="P121" i="6"/>
  <c r="AU100" i="1"/>
  <c r="T122" i="7"/>
  <c r="T121" i="7"/>
  <c r="T122" i="9"/>
  <c r="T121" i="9"/>
  <c r="BK118" i="2"/>
  <c r="J118" i="2"/>
  <c r="J97" i="2"/>
  <c r="P202" i="5"/>
  <c r="BK202" i="5"/>
  <c r="J202" i="5"/>
  <c r="J100" i="5"/>
  <c r="P122" i="9"/>
  <c r="P121" i="9"/>
  <c r="AU103" i="1"/>
  <c r="BK122" i="4"/>
  <c r="BK121" i="4"/>
  <c r="J121" i="4"/>
  <c r="R122" i="6"/>
  <c r="R121" i="6"/>
  <c r="BK122" i="3"/>
  <c r="J122" i="3"/>
  <c r="J99" i="3"/>
  <c r="T124" i="5"/>
  <c r="P122" i="8"/>
  <c r="P121" i="8"/>
  <c r="AU102" i="1"/>
  <c r="BK122" i="9"/>
  <c r="J122" i="9"/>
  <c r="J99" i="9"/>
  <c r="R122" i="3"/>
  <c r="R121" i="3"/>
  <c r="T202" i="5"/>
  <c r="R122" i="4"/>
  <c r="R121" i="4"/>
  <c r="P283" i="5"/>
  <c r="BK122" i="7"/>
  <c r="BK121" i="7"/>
  <c r="J121" i="7"/>
  <c r="J98" i="7"/>
  <c r="R122" i="8"/>
  <c r="R121" i="8"/>
  <c r="R118" i="10"/>
  <c r="R117" i="10"/>
  <c r="R283" i="5"/>
  <c r="BK122" i="8"/>
  <c r="BK121" i="8"/>
  <c r="J121" i="8"/>
  <c r="J98" i="8"/>
  <c r="BK118" i="10"/>
  <c r="BK117" i="10"/>
  <c r="J117" i="10"/>
  <c r="J96" i="10"/>
  <c r="P118" i="10"/>
  <c r="P117" i="10"/>
  <c r="AU104" i="1"/>
  <c r="T118" i="10"/>
  <c r="T117" i="10"/>
  <c r="BK121" i="9"/>
  <c r="J121" i="9"/>
  <c r="J98" i="9"/>
  <c r="J92" i="10"/>
  <c r="J111" i="10"/>
  <c r="BE126" i="10"/>
  <c r="BE132" i="10"/>
  <c r="F114" i="10"/>
  <c r="BE138" i="10"/>
  <c r="E85" i="10"/>
  <c r="BE122" i="10"/>
  <c r="J91" i="10"/>
  <c r="BE124" i="10"/>
  <c r="BE136" i="10"/>
  <c r="F91" i="10"/>
  <c r="BE119" i="10"/>
  <c r="BE134" i="10"/>
  <c r="BE129" i="10"/>
  <c r="F93" i="9"/>
  <c r="J94" i="9"/>
  <c r="BE130" i="9"/>
  <c r="E109" i="9"/>
  <c r="BE142" i="9"/>
  <c r="BE157" i="9"/>
  <c r="BE168" i="9"/>
  <c r="J117" i="9"/>
  <c r="BE140" i="9"/>
  <c r="BE172" i="9"/>
  <c r="BE166" i="9"/>
  <c r="BE185" i="9"/>
  <c r="J122" i="8"/>
  <c r="J99" i="8"/>
  <c r="BE151" i="9"/>
  <c r="BE182" i="9"/>
  <c r="BE123" i="9"/>
  <c r="BE134" i="9"/>
  <c r="BE175" i="9"/>
  <c r="F118" i="9"/>
  <c r="BE148" i="9"/>
  <c r="J91" i="9"/>
  <c r="BE127" i="9"/>
  <c r="BE164" i="9"/>
  <c r="E109" i="8"/>
  <c r="J122" i="7"/>
  <c r="J99" i="7"/>
  <c r="F94" i="8"/>
  <c r="BE130" i="8"/>
  <c r="BE157" i="8"/>
  <c r="BE123" i="8"/>
  <c r="BE141" i="8"/>
  <c r="BE159" i="8"/>
  <c r="J93" i="8"/>
  <c r="J115" i="8"/>
  <c r="F117" i="8"/>
  <c r="BE127" i="8"/>
  <c r="BE134" i="8"/>
  <c r="J94" i="8"/>
  <c r="BE172" i="8"/>
  <c r="BE147" i="8"/>
  <c r="BE169" i="8"/>
  <c r="BE150" i="8"/>
  <c r="BE162" i="8"/>
  <c r="BE140" i="8"/>
  <c r="BE123" i="7"/>
  <c r="E109" i="7"/>
  <c r="BE134" i="7"/>
  <c r="J122" i="6"/>
  <c r="J99" i="6"/>
  <c r="J91" i="7"/>
  <c r="BE127" i="7"/>
  <c r="BE140" i="7"/>
  <c r="BE159" i="7"/>
  <c r="BE172" i="7"/>
  <c r="J98" i="6"/>
  <c r="F117" i="7"/>
  <c r="J93" i="7"/>
  <c r="F94" i="7"/>
  <c r="BE162" i="7"/>
  <c r="J118" i="7"/>
  <c r="BE141" i="7"/>
  <c r="BE130" i="7"/>
  <c r="BE150" i="7"/>
  <c r="BE169" i="7"/>
  <c r="BE147" i="7"/>
  <c r="BE157" i="7"/>
  <c r="BK123" i="5"/>
  <c r="J123" i="5"/>
  <c r="F94" i="6"/>
  <c r="J91" i="6"/>
  <c r="E109" i="6"/>
  <c r="J118" i="6"/>
  <c r="J117" i="6"/>
  <c r="BE151" i="6"/>
  <c r="BE127" i="6"/>
  <c r="BE144" i="6"/>
  <c r="F93" i="6"/>
  <c r="BE134" i="6"/>
  <c r="BE137" i="6"/>
  <c r="BE148" i="6"/>
  <c r="BE123" i="6"/>
  <c r="BE131" i="6"/>
  <c r="BE140" i="6"/>
  <c r="BE252" i="5"/>
  <c r="BE275" i="5"/>
  <c r="BE278" i="5"/>
  <c r="BE298" i="5"/>
  <c r="E85" i="5"/>
  <c r="F119" i="5"/>
  <c r="BE187" i="5"/>
  <c r="BE222" i="5"/>
  <c r="BE244" i="5"/>
  <c r="BE274" i="5"/>
  <c r="BE311" i="5"/>
  <c r="BE331" i="5"/>
  <c r="BE344" i="5"/>
  <c r="BE203" i="5"/>
  <c r="BE235" i="5"/>
  <c r="BE247" i="5"/>
  <c r="BE257" i="5"/>
  <c r="BE262" i="5"/>
  <c r="BE328" i="5"/>
  <c r="J117" i="5"/>
  <c r="BE166" i="5"/>
  <c r="BE196" i="5"/>
  <c r="BE218" i="5"/>
  <c r="BE229" i="5"/>
  <c r="BE269" i="5"/>
  <c r="BE334" i="5"/>
  <c r="BE343" i="5"/>
  <c r="J98" i="4"/>
  <c r="BE146" i="5"/>
  <c r="BE192" i="5"/>
  <c r="BE226" i="5"/>
  <c r="BE231" i="5"/>
  <c r="BE349" i="5"/>
  <c r="J94" i="5"/>
  <c r="BE163" i="5"/>
  <c r="BE195" i="5"/>
  <c r="BE284" i="5"/>
  <c r="BE345" i="5"/>
  <c r="BE347" i="5"/>
  <c r="J122" i="4"/>
  <c r="J99" i="4"/>
  <c r="J93" i="5"/>
  <c r="BE125" i="5"/>
  <c r="BE157" i="5"/>
  <c r="BE266" i="5"/>
  <c r="BE307" i="5"/>
  <c r="BE350" i="5"/>
  <c r="BE137" i="5"/>
  <c r="BE181" i="5"/>
  <c r="BE197" i="5"/>
  <c r="BE241" i="5"/>
  <c r="BE304" i="5"/>
  <c r="BE320" i="5"/>
  <c r="BE348" i="5"/>
  <c r="BE351" i="5"/>
  <c r="BE153" i="5"/>
  <c r="BE174" i="5"/>
  <c r="BE268" i="5"/>
  <c r="BE272" i="5"/>
  <c r="BE301" i="5"/>
  <c r="BE313" i="5"/>
  <c r="BE346" i="5"/>
  <c r="BE143" i="5"/>
  <c r="BE150" i="5"/>
  <c r="BE191" i="5"/>
  <c r="BE194" i="5"/>
  <c r="BE270" i="5"/>
  <c r="F94" i="5"/>
  <c r="BE140" i="5"/>
  <c r="BE260" i="5"/>
  <c r="BE267" i="5"/>
  <c r="BE276" i="5"/>
  <c r="BE309" i="5"/>
  <c r="BE315" i="5"/>
  <c r="BE324" i="5"/>
  <c r="BE326" i="5"/>
  <c r="BE342" i="5"/>
  <c r="BE134" i="5"/>
  <c r="BE160" i="5"/>
  <c r="BE171" i="5"/>
  <c r="BE250" i="5"/>
  <c r="BE255" i="5"/>
  <c r="BE265" i="5"/>
  <c r="BE271" i="5"/>
  <c r="BE178" i="5"/>
  <c r="BE273" i="5"/>
  <c r="BE318" i="5"/>
  <c r="BE336" i="5"/>
  <c r="BE190" i="5"/>
  <c r="BE193" i="5"/>
  <c r="BE233" i="5"/>
  <c r="BE237" i="5"/>
  <c r="BE277" i="5"/>
  <c r="BE340" i="5"/>
  <c r="BE148" i="5"/>
  <c r="BE339" i="5"/>
  <c r="BE341" i="5"/>
  <c r="BE168" i="5"/>
  <c r="BE185" i="5"/>
  <c r="J118" i="4"/>
  <c r="J91" i="4"/>
  <c r="J117" i="4"/>
  <c r="E85" i="4"/>
  <c r="F117" i="4"/>
  <c r="BE133" i="4"/>
  <c r="BK121" i="3"/>
  <c r="J121" i="3"/>
  <c r="J98" i="3"/>
  <c r="BE127" i="4"/>
  <c r="F118" i="4"/>
  <c r="BE123" i="4"/>
  <c r="BE134" i="4"/>
  <c r="BE129" i="4"/>
  <c r="BE131" i="4"/>
  <c r="BE125" i="4"/>
  <c r="F93" i="3"/>
  <c r="BE123" i="3"/>
  <c r="J91" i="3"/>
  <c r="F118" i="3"/>
  <c r="E85" i="3"/>
  <c r="BE125" i="3"/>
  <c r="J93" i="3"/>
  <c r="BK117" i="2"/>
  <c r="J117" i="2"/>
  <c r="J96" i="2"/>
  <c r="J94" i="3"/>
  <c r="BE129" i="3"/>
  <c r="BE133" i="3"/>
  <c r="F114" i="2"/>
  <c r="BE121" i="2"/>
  <c r="F91" i="2"/>
  <c r="J91" i="2"/>
  <c r="J114" i="2"/>
  <c r="J89" i="2"/>
  <c r="BE119" i="2"/>
  <c r="E107" i="2"/>
  <c r="F36" i="3"/>
  <c r="BA97" i="1"/>
  <c r="F38" i="6"/>
  <c r="BC100" i="1"/>
  <c r="F39" i="8"/>
  <c r="BD102" i="1"/>
  <c r="J34" i="10"/>
  <c r="AW104" i="1"/>
  <c r="F36" i="4"/>
  <c r="BA98" i="1"/>
  <c r="F37" i="6"/>
  <c r="BB100" i="1"/>
  <c r="J36" i="8"/>
  <c r="AW102" i="1"/>
  <c r="F34" i="10"/>
  <c r="BA104" i="1"/>
  <c r="F37" i="4"/>
  <c r="BB98" i="1"/>
  <c r="F39" i="6"/>
  <c r="BD100" i="1"/>
  <c r="F38" i="8"/>
  <c r="BC102" i="1"/>
  <c r="F36" i="10"/>
  <c r="BC104" i="1"/>
  <c r="F39" i="3"/>
  <c r="BD97" i="1"/>
  <c r="F39" i="5"/>
  <c r="BD99" i="1"/>
  <c r="J32" i="6"/>
  <c r="J32" i="4"/>
  <c r="F38" i="7"/>
  <c r="BC101" i="1"/>
  <c r="F35" i="10"/>
  <c r="BB104" i="1"/>
  <c r="F37" i="5"/>
  <c r="BB99" i="1"/>
  <c r="F34" i="2"/>
  <c r="BA95" i="1"/>
  <c r="J36" i="5"/>
  <c r="AW99" i="1"/>
  <c r="J36" i="3"/>
  <c r="AW97" i="1"/>
  <c r="F37" i="7"/>
  <c r="BB101" i="1"/>
  <c r="J36" i="9"/>
  <c r="AW103" i="1"/>
  <c r="F39" i="4"/>
  <c r="BD98" i="1"/>
  <c r="F36" i="6"/>
  <c r="BA100" i="1"/>
  <c r="F36" i="8"/>
  <c r="BA102" i="1"/>
  <c r="F37" i="10"/>
  <c r="BD104" i="1"/>
  <c r="F38" i="5"/>
  <c r="BC99" i="1"/>
  <c r="J36" i="4"/>
  <c r="AW98" i="1"/>
  <c r="F36" i="7"/>
  <c r="BA101" i="1"/>
  <c r="J32" i="7"/>
  <c r="J32" i="8"/>
  <c r="F39" i="9"/>
  <c r="BD103" i="1"/>
  <c r="F38" i="3"/>
  <c r="BC97" i="1"/>
  <c r="J36" i="7"/>
  <c r="AW101" i="1"/>
  <c r="F36" i="9"/>
  <c r="BA103" i="1"/>
  <c r="F38" i="4"/>
  <c r="BC98" i="1"/>
  <c r="J32" i="5"/>
  <c r="F39" i="7"/>
  <c r="BD101" i="1"/>
  <c r="F37" i="9"/>
  <c r="BB103" i="1"/>
  <c r="F37" i="3"/>
  <c r="BB97" i="1"/>
  <c r="J36" i="6"/>
  <c r="AW100" i="1"/>
  <c r="F37" i="8"/>
  <c r="BB102" i="1"/>
  <c r="F38" i="9"/>
  <c r="BC103" i="1"/>
  <c r="AS94" i="1"/>
  <c r="F36" i="5"/>
  <c r="BA99" i="1"/>
  <c r="T123" i="5" l="1"/>
  <c r="P123" i="5"/>
  <c r="AU99" i="1"/>
  <c r="R123" i="5"/>
  <c r="AG98" i="1"/>
  <c r="AG100" i="1"/>
  <c r="J118" i="10"/>
  <c r="J97" i="10"/>
  <c r="AG102" i="1"/>
  <c r="AG101" i="1"/>
  <c r="AG99" i="1"/>
  <c r="J98" i="5"/>
  <c r="AU96" i="1"/>
  <c r="AU94" i="1"/>
  <c r="J30" i="10"/>
  <c r="AG104" i="1"/>
  <c r="F33" i="2"/>
  <c r="AZ95" i="1"/>
  <c r="J30" i="2"/>
  <c r="AG95" i="1"/>
  <c r="F35" i="3"/>
  <c r="AZ97" i="1"/>
  <c r="J35" i="5"/>
  <c r="AV99" i="1"/>
  <c r="AT99" i="1"/>
  <c r="AN99" i="1"/>
  <c r="J33" i="2"/>
  <c r="AV95" i="1"/>
  <c r="AT95" i="1"/>
  <c r="J35" i="6"/>
  <c r="AV100" i="1"/>
  <c r="AT100" i="1"/>
  <c r="AN100" i="1"/>
  <c r="F35" i="9"/>
  <c r="AZ103" i="1"/>
  <c r="J35" i="3"/>
  <c r="AV97" i="1"/>
  <c r="AT97" i="1"/>
  <c r="F35" i="6"/>
  <c r="AZ100" i="1"/>
  <c r="J35" i="9"/>
  <c r="AV103" i="1"/>
  <c r="AT103" i="1"/>
  <c r="J32" i="3"/>
  <c r="AG97" i="1"/>
  <c r="F35" i="7"/>
  <c r="AZ101" i="1"/>
  <c r="BD96" i="1"/>
  <c r="J35" i="4"/>
  <c r="AV98" i="1"/>
  <c r="AT98" i="1"/>
  <c r="AN98" i="1"/>
  <c r="BB96" i="1"/>
  <c r="BC96" i="1"/>
  <c r="J33" i="10"/>
  <c r="AV104" i="1"/>
  <c r="AT104" i="1"/>
  <c r="AN104" i="1"/>
  <c r="F35" i="4"/>
  <c r="AZ98" i="1"/>
  <c r="J35" i="8"/>
  <c r="AV102" i="1"/>
  <c r="AT102" i="1"/>
  <c r="AN102" i="1"/>
  <c r="F35" i="5"/>
  <c r="AZ99" i="1"/>
  <c r="J35" i="7"/>
  <c r="AV101" i="1"/>
  <c r="AT101" i="1"/>
  <c r="AN101" i="1"/>
  <c r="J32" i="9"/>
  <c r="AG103" i="1"/>
  <c r="AG96" i="1"/>
  <c r="F33" i="10"/>
  <c r="AZ104" i="1"/>
  <c r="F35" i="8"/>
  <c r="AZ102" i="1"/>
  <c r="BA96" i="1"/>
  <c r="AW96" i="1"/>
  <c r="AN103" i="1" l="1"/>
  <c r="J39" i="10"/>
  <c r="J41" i="9"/>
  <c r="J41" i="8"/>
  <c r="J41" i="7"/>
  <c r="J41" i="6"/>
  <c r="J41" i="5"/>
  <c r="AN97" i="1"/>
  <c r="J41" i="4"/>
  <c r="AN95" i="1"/>
  <c r="J41" i="3"/>
  <c r="J39" i="2"/>
  <c r="BD94" i="1"/>
  <c r="W33" i="1"/>
  <c r="BC94" i="1"/>
  <c r="W32" i="1"/>
  <c r="BB94" i="1"/>
  <c r="AX94" i="1"/>
  <c r="AZ96" i="1"/>
  <c r="AV96" i="1"/>
  <c r="AT96" i="1"/>
  <c r="AN96" i="1"/>
  <c r="AG94" i="1"/>
  <c r="AK26" i="1"/>
  <c r="AY96" i="1"/>
  <c r="AX96" i="1"/>
  <c r="BA94" i="1"/>
  <c r="W30" i="1"/>
  <c r="W31" i="1" l="1"/>
  <c r="AY94" i="1"/>
  <c r="AZ94" i="1"/>
  <c r="AV94" i="1"/>
  <c r="AK29" i="1"/>
  <c r="AW94" i="1"/>
  <c r="AK30" i="1"/>
  <c r="AK35" i="1" l="1"/>
  <c r="W29" i="1"/>
  <c r="AT94" i="1"/>
  <c r="AN94" i="1" l="1"/>
</calcChain>
</file>

<file path=xl/sharedStrings.xml><?xml version="1.0" encoding="utf-8"?>
<sst xmlns="http://schemas.openxmlformats.org/spreadsheetml/2006/main" count="7524" uniqueCount="965">
  <si>
    <t>Export Komplet</t>
  </si>
  <si>
    <t/>
  </si>
  <si>
    <t>2.0</t>
  </si>
  <si>
    <t>ZAMOK</t>
  </si>
  <si>
    <t>False</t>
  </si>
  <si>
    <t>{b6bca4d3-0361-494f-bd65-d0c56b95db29}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</si>
  <si>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</si>
  <si>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</si>
  <si>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</si>
  <si>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</si>
  <si>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</si>
  <si>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</si>
  <si>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0,00001</t>
  </si>
  <si>
    <t>Kód:</t>
  </si>
  <si>
    <t>02-0292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</si>
  <si>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</si>
  <si>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</si>
  <si>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IP 4, IP 5, IP 7 v k.ú. Martinice u Holešova</t>
  </si>
  <si>
    <t>KSO:</t>
  </si>
  <si>
    <t>CC-CZ:</t>
  </si>
  <si>
    <t>Místo:</t>
  </si>
  <si>
    <t xml:space="preserve"> </t>
  </si>
  <si>
    <t>Datum:</t>
  </si>
  <si>
    <t>15. 7. 2024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</si>
  <si>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</si>
  <si>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</si>
  <si>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</si>
  <si>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</si>
  <si>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</si>
  <si>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</si>
  <si>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</si>
  <si>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</si>
  <si>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</si>
  <si>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</si>
  <si>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</si>
  <si>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</si>
  <si>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</si>
  <si>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</si>
  <si>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</si>
  <si>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</si>
  <si>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</si>
  <si>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</si>
  <si>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</si>
  <si>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</si>
  <si>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</si>
  <si>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</si>
  <si>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</si>
  <si>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</si>
  <si>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</si>
  <si>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</si>
  <si>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</si>
  <si>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</si>
  <si>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</si>
  <si>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</si>
  <si>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</si>
  <si>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</si>
  <si>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</si>
  <si>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</si>
  <si>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</si>
  <si>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</si>
  <si>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</si>
  <si>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</si>
  <si>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</si>
  <si>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</si>
  <si>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</si>
  <si>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</si>
  <si>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</si>
  <si>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</si>
  <si>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</si>
  <si>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</si>
  <si>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</si>
  <si>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</si>
  <si>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</si>
  <si>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</si>
  <si>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</si>
  <si>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</si>
  <si>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</si>
  <si>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</si>
  <si>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</si>
  <si>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</si>
  <si>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</si>
  <si>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1</t>
  </si>
  <si>
    <t>{8e9f2046-7fed-499a-b18b-bfa4ae4fcc1a}</t>
  </si>
  <si>
    <t>-1</t>
  </si>
  <si>
    <t>01</t>
  </si>
  <si>
    <t>SO 01 VEGETAČNÍ ÚPRAVY</t>
  </si>
  <si>
    <t>{8b46fff7-7ef5-4b92-a44e-91de5e9ec8db}</t>
  </si>
  <si>
    <t>01.1</t>
  </si>
  <si>
    <t>PŘÍPRAVA PŮDY</t>
  </si>
  <si>
    <t>Soupis</t>
  </si>
  <si>
    <t>2</t>
  </si>
  <si>
    <t>{b240a327-cecd-425b-b71b-a2964c7bf970}</t>
  </si>
  <si>
    <t>01.2</t>
  </si>
  <si>
    <t>ZHOTOVENÍ OPLOCENEK</t>
  </si>
  <si>
    <t>{4286d42a-0479-4d38-9321-73f3cb02b8d1}</t>
  </si>
  <si>
    <t>01.3</t>
  </si>
  <si>
    <t>VÝSADBA DŘEVIN</t>
  </si>
  <si>
    <t>{dda6b187-7100-4e01-bcbe-b224e9bb1f4f}</t>
  </si>
  <si>
    <t>01.4</t>
  </si>
  <si>
    <t>ZALOŽENÍ LUČNÍHO POROSTU</t>
  </si>
  <si>
    <t>{5fd1b165-74f4-4c3d-857a-e1cb8264e1b2}</t>
  </si>
  <si>
    <t>01.5</t>
  </si>
  <si>
    <t>Následná péče 1. rok</t>
  </si>
  <si>
    <t>{23060aea-27d0-48cb-a644-df42de152cd7}</t>
  </si>
  <si>
    <t>01.6</t>
  </si>
  <si>
    <t>Následná péče 2. rok</t>
  </si>
  <si>
    <t>{74fd93a7-c953-4605-bded-e9db6b87cded}</t>
  </si>
  <si>
    <t>01.7</t>
  </si>
  <si>
    <t>Následná péče 3. rok</t>
  </si>
  <si>
    <t>{8c70e5bd-03c8-4d81-8e6f-f7e0d63e034e}</t>
  </si>
  <si>
    <t>02</t>
  </si>
  <si>
    <t>SO 02 DOČASNÁ OBSLUŽNÁ KOMUNIKACE</t>
  </si>
  <si>
    <t>{d50b0f22-b4d2-4864-97de-d95135de5c70}</t>
  </si>
  <si>
    <t>KRYCÍ LIST SOUPISU PRACÍ</t>
  </si>
  <si>
    <t>Objekt:</t>
  </si>
  <si>
    <t>00 - VRN</t>
  </si>
  <si>
    <t>REKAPITULACE ČLENĚNÍ SOUPISU PRACÍ</t>
  </si>
  <si>
    <t>Kód dílu - Popis</t>
  </si>
  <si>
    <t>Cena celkem [CZK]</t>
  </si>
  <si>
    <t>Náklady ze soupisu prací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</si>
  <si>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</si>
  <si>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</si>
  <si>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</si>
  <si>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</si>
  <si>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</si>
  <si>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</si>
  <si>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</si>
  <si>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</si>
  <si>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</si>
  <si>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</si>
  <si>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</si>
  <si>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</si>
  <si>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</si>
  <si>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</si>
  <si>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</si>
  <si>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4</t>
  </si>
  <si>
    <t>ROZPOCET</t>
  </si>
  <si>
    <t>K</t>
  </si>
  <si>
    <t>00511 Rx</t>
  </si>
  <si>
    <t>Geodetické práce</t>
  </si>
  <si>
    <t>M</t>
  </si>
  <si>
    <t>Firemní</t>
  </si>
  <si>
    <t>-1892648447</t>
  </si>
  <si>
    <t>P</t>
  </si>
  <si>
    <t>Poznámka k položce:_x000D_
vytýčení parcel a oplocenek</t>
  </si>
  <si>
    <t>005241010R</t>
  </si>
  <si>
    <t>Dokumentace skutečného provedení</t>
  </si>
  <si>
    <t>SOUBOR</t>
  </si>
  <si>
    <t>-1134813624</t>
  </si>
  <si>
    <t>Poznámka k položce:_x000D_
Náklady na vyhotovení dokumentace skutečného provedení stavby a její předání objednateli v požadované formě a požadovaném počtu.</t>
  </si>
  <si>
    <t>01 - SO 01 VEGETAČNÍ ÚPRAVY</t>
  </si>
  <si>
    <t>Soupis:</t>
  </si>
  <si>
    <t>01.1 - PŘÍPRAVA PŮDY</t>
  </si>
  <si>
    <t>1 - Zemní práce</t>
  </si>
  <si>
    <t>Zemní práce</t>
  </si>
  <si>
    <t>183403112R00</t>
  </si>
  <si>
    <t>Obdělání půdy oráním hl. přes 100 do 200 mm v rovině nebo na svahu do 1:5</t>
  </si>
  <si>
    <t>M2</t>
  </si>
  <si>
    <t>CS ÚRS 2024 02</t>
  </si>
  <si>
    <t>315819750</t>
  </si>
  <si>
    <t>Online PSC</t>
  </si>
  <si>
    <t>https://podminky.urs.cz/item/CS_URS_2024_02/183403112R00</t>
  </si>
  <si>
    <t>183403151R00</t>
  </si>
  <si>
    <t>Obdělání půdy smykováním v rovině nebo na svahu do 1:5</t>
  </si>
  <si>
    <t>29814535</t>
  </si>
  <si>
    <t>https://podminky.urs.cz/item/CS_URS_2024_02/183403151R00</t>
  </si>
  <si>
    <t>Poznámka k položce:_x000D_
2x</t>
  </si>
  <si>
    <t>VV</t>
  </si>
  <si>
    <t>A2</t>
  </si>
  <si>
    <t>"Odkaz na mn. položky pořadí 1 :" 61390.00000*2</t>
  </si>
  <si>
    <t>3</t>
  </si>
  <si>
    <t>183403152R00</t>
  </si>
  <si>
    <t>Obdělání půdy vláčením v rovině nebo na svahu do 1:5</t>
  </si>
  <si>
    <t>-387527397</t>
  </si>
  <si>
    <t>https://podminky.urs.cz/item/CS_URS_2024_02/183403152R00</t>
  </si>
  <si>
    <t>A3</t>
  </si>
  <si>
    <t>183403161R00</t>
  </si>
  <si>
    <t>Obdělání půdy válením v rovině nebo na svahu do 1:5</t>
  </si>
  <si>
    <t>1493094227</t>
  </si>
  <si>
    <t>https://podminky.urs.cz/item/CS_URS_2024_02/183403161R00</t>
  </si>
  <si>
    <t>A4</t>
  </si>
  <si>
    <t>01.2 - ZHOTOVENÍ OPLOCENEK</t>
  </si>
  <si>
    <t>#09 - Výstavba oplocenky</t>
  </si>
  <si>
    <t>#09</t>
  </si>
  <si>
    <t>Výstavba oplocenky</t>
  </si>
  <si>
    <t>348951250T00</t>
  </si>
  <si>
    <t>Výstavba oplocenky - zatlučení kůlů (vzdálenost kůlů 3m)</t>
  </si>
  <si>
    <t>KM</t>
  </si>
  <si>
    <t>1318945893</t>
  </si>
  <si>
    <t>Poznámka k položce:_x000D_
Kotvení opěrných kůlů včetně zavětrování (sloupky umístěny po 3 metrech, na každém 3. sloupku, na rohových sloupcích a u branek bude provedeno zavětrování na obě strany vzpěrami z tvrdého dřeva - délka 1,7 m)</t>
  </si>
  <si>
    <t>101724</t>
  </si>
  <si>
    <t>Dubové kůly štípané 200cm</t>
  </si>
  <si>
    <t>KS</t>
  </si>
  <si>
    <t>8</t>
  </si>
  <si>
    <t>1990626249</t>
  </si>
  <si>
    <t>Poznámka k položce:_x000D_
Prům. min. 15 cm, rozestupy 3 m_x000D_
rezerva 5%</t>
  </si>
  <si>
    <t>1111128274</t>
  </si>
  <si>
    <t>Dubové kůly štípané 170 cm</t>
  </si>
  <si>
    <t>1148620223</t>
  </si>
  <si>
    <t>Poznámka k položce:_x000D_
zavětrování každý 3. kůl_x000D_
rezerva 5%</t>
  </si>
  <si>
    <t>348951252T00</t>
  </si>
  <si>
    <t>Výstavba oplocenky - natažení pletiva - pletivo lesnické</t>
  </si>
  <si>
    <t>-832266532</t>
  </si>
  <si>
    <t>Poznámka k položce:_x000D_
natažení pletiva, kotveno hřebíky (včetně kotvícího materiálu, pletivo bude v každém poli přibito k zemi)</t>
  </si>
  <si>
    <t>5</t>
  </si>
  <si>
    <t>11111281263x</t>
  </si>
  <si>
    <t>Lesnické pletivo, 1600/23/1,6-2</t>
  </si>
  <si>
    <t>1325690388</t>
  </si>
  <si>
    <t>Poznámka k položce:_x000D_
rezerva 15%</t>
  </si>
  <si>
    <t>6</t>
  </si>
  <si>
    <t>R01</t>
  </si>
  <si>
    <t>Brána, zhotovení včetně osazení</t>
  </si>
  <si>
    <t>749983254</t>
  </si>
  <si>
    <t>7</t>
  </si>
  <si>
    <t>998231311R00</t>
  </si>
  <si>
    <t>Přesun hmot pro sadovnické a krajinářské úpravy strojně dopravní vzdálenost do 5000 m</t>
  </si>
  <si>
    <t>T</t>
  </si>
  <si>
    <t>-1089863648</t>
  </si>
  <si>
    <t>https://podminky.urs.cz/item/CS_URS_2024_02/998231311R00</t>
  </si>
  <si>
    <t>B1</t>
  </si>
  <si>
    <t>C1</t>
  </si>
  <si>
    <t>20</t>
  </si>
  <si>
    <t>D1</t>
  </si>
  <si>
    <t>E1</t>
  </si>
  <si>
    <t>14</t>
  </si>
  <si>
    <t>F1</t>
  </si>
  <si>
    <t>G1</t>
  </si>
  <si>
    <t>B29</t>
  </si>
  <si>
    <t>99</t>
  </si>
  <si>
    <t>C29</t>
  </si>
  <si>
    <t>132</t>
  </si>
  <si>
    <t>D29</t>
  </si>
  <si>
    <t>24</t>
  </si>
  <si>
    <t>01.3 - VÝSADBA DŘEVIN</t>
  </si>
  <si>
    <t>E29</t>
  </si>
  <si>
    <t>58</t>
  </si>
  <si>
    <t>F29</t>
  </si>
  <si>
    <t>122</t>
  </si>
  <si>
    <t>G29</t>
  </si>
  <si>
    <t>155</t>
  </si>
  <si>
    <t>H29</t>
  </si>
  <si>
    <t>414</t>
  </si>
  <si>
    <t>I29</t>
  </si>
  <si>
    <t>264</t>
  </si>
  <si>
    <t>J29</t>
  </si>
  <si>
    <t>K29</t>
  </si>
  <si>
    <t>319</t>
  </si>
  <si>
    <t>L29</t>
  </si>
  <si>
    <t>106</t>
  </si>
  <si>
    <t>M29</t>
  </si>
  <si>
    <t>201</t>
  </si>
  <si>
    <t>B61</t>
  </si>
  <si>
    <t>192</t>
  </si>
  <si>
    <t>C61</t>
  </si>
  <si>
    <t>48</t>
  </si>
  <si>
    <t>D61</t>
  </si>
  <si>
    <t>80</t>
  </si>
  <si>
    <t>E61</t>
  </si>
  <si>
    <t>144</t>
  </si>
  <si>
    <t>F61</t>
  </si>
  <si>
    <t>126</t>
  </si>
  <si>
    <t>G61</t>
  </si>
  <si>
    <t>190</t>
  </si>
  <si>
    <t>H61</t>
  </si>
  <si>
    <t>84</t>
  </si>
  <si>
    <t>I61</t>
  </si>
  <si>
    <t>J61</t>
  </si>
  <si>
    <t>K61</t>
  </si>
  <si>
    <t>L61</t>
  </si>
  <si>
    <t>334</t>
  </si>
  <si>
    <t>02 - VÝSADBA SOLITERNÍCH STROMŮ</t>
  </si>
  <si>
    <t>03 - VÝSADBA ODROSTKŮ</t>
  </si>
  <si>
    <t>04 - VÝSADBA KEŘŮ</t>
  </si>
  <si>
    <t>VÝSADBA SOLITERNÍCH STROMŮ</t>
  </si>
  <si>
    <t>183204RT00</t>
  </si>
  <si>
    <t>Vytýčení výsadeb</t>
  </si>
  <si>
    <t>-1537375523</t>
  </si>
  <si>
    <t>A1</t>
  </si>
  <si>
    <t>"Odkaz na mn. položky pořadí 21 :" 12.00000</t>
  </si>
  <si>
    <t>"Odkaz na mn. položky pořadí 22 :" 8.00000</t>
  </si>
  <si>
    <t>"Odkaz na mn. položky pořadí 23 :" 20.00000</t>
  </si>
  <si>
    <t>"Odkaz na mn. položky pořadí 24 :" 3.00000</t>
  </si>
  <si>
    <t>"Odkaz na mn. položky pořadí 25 :" 14.00000</t>
  </si>
  <si>
    <t>"Odkaz na mn. položky pořadí 26 :" 21.00000</t>
  </si>
  <si>
    <t>"Odkaz na mn. položky pořadí 27 :" 8.00000</t>
  </si>
  <si>
    <t>H1</t>
  </si>
  <si>
    <t>"Celkem: "A1+B1+C1+D1+E1+F1+G1</t>
  </si>
  <si>
    <t>183101115R00</t>
  </si>
  <si>
    <t>Hloubení jamek pro vysazování rostlin v zemině skupiny 1 až 4 bez výměny půdy v rovině nebo na svahu do 1:5, objemu přes 0,125 do 0,40 m3</t>
  </si>
  <si>
    <t>KUS</t>
  </si>
  <si>
    <t>1975681420</t>
  </si>
  <si>
    <t>https://podminky.urs.cz/item/CS_URS_2024_02/183101115R00</t>
  </si>
  <si>
    <t>"Odkaz na mn. položky pořadí 1 :" 86.00000</t>
  </si>
  <si>
    <t>184102113R00</t>
  </si>
  <si>
    <t>Výsadba dřeviny s balem do předem vyhloubené jamky se zalitím v rovině nebo na svahu do 1:5, při průměru balu přes 300 do 400 mm</t>
  </si>
  <si>
    <t>-113372915</t>
  </si>
  <si>
    <t>https://podminky.urs.cz/item/CS_URS_2024_02/184102113R00</t>
  </si>
  <si>
    <t>1848RT00</t>
  </si>
  <si>
    <t>Řez stromů, keřů nebo růží průklestem stromů netrnitých, o průměru koruny do 2 m</t>
  </si>
  <si>
    <t>-697213802</t>
  </si>
  <si>
    <t>https://podminky.urs.cz/item/CS_URS_2024_02/1848RT00</t>
  </si>
  <si>
    <t>185802114T00</t>
  </si>
  <si>
    <t>Hnojení umělým hnojivem k rostlinám v rovině jednotlivě</t>
  </si>
  <si>
    <t>-377317520</t>
  </si>
  <si>
    <t>Poznámka k položce:_x000D_
solitery, vel. ok 6/8 - 6 ks</t>
  </si>
  <si>
    <t>A5</t>
  </si>
  <si>
    <t>"Odkaz na mn. položky pořadí 1 :" 86.00000*6</t>
  </si>
  <si>
    <t>100068</t>
  </si>
  <si>
    <t>Tabletové hnojivo 10g</t>
  </si>
  <si>
    <t>1836604184</t>
  </si>
  <si>
    <t>A6</t>
  </si>
  <si>
    <t>"Odkaz na mn. položky pořadí 5 :" 516.00000</t>
  </si>
  <si>
    <t>18580RT00</t>
  </si>
  <si>
    <t>Aplikace půdního kondicionéru k rostlinám v rovině nebo na svahu do 1:5</t>
  </si>
  <si>
    <t>-1012733937</t>
  </si>
  <si>
    <t>A7</t>
  </si>
  <si>
    <t>10391505.AR</t>
  </si>
  <si>
    <t>Fyzikální půdní kondicionér po 20 kg</t>
  </si>
  <si>
    <t>KG</t>
  </si>
  <si>
    <t>-123955418</t>
  </si>
  <si>
    <t>Poznámka k položce:_x000D_
250g/ks</t>
  </si>
  <si>
    <t>A8</t>
  </si>
  <si>
    <t>"Odkaz na mn. položky pořadí 7 :" 86.00000*0.25</t>
  </si>
  <si>
    <t>9</t>
  </si>
  <si>
    <t>184202112R00</t>
  </si>
  <si>
    <t>Ukotvení dřeviny kůly v rovině nebo na svahu do 1:5 třemi kůly, délky přes 2 do 3 m</t>
  </si>
  <si>
    <t>1876439732</t>
  </si>
  <si>
    <t>https://podminky.urs.cz/item/CS_URS_2024_02/184202112R00</t>
  </si>
  <si>
    <t>Poznámka k položce:_x000D_
solitery, vel. ok 6/8</t>
  </si>
  <si>
    <t>A9</t>
  </si>
  <si>
    <t>10</t>
  </si>
  <si>
    <t>101731</t>
  </si>
  <si>
    <t>Kůl frézovaný a fazetou a špicí, délka 2,5m, průměr 6-8 cm</t>
  </si>
  <si>
    <t>472859744</t>
  </si>
  <si>
    <t>Poznámka k položce:_x000D_
délka 2,5 m, 3 ks/strom</t>
  </si>
  <si>
    <t>A10</t>
  </si>
  <si>
    <t>"Odkaz na mn. položky pořadí 9 :" 86.00000*3</t>
  </si>
  <si>
    <t>11</t>
  </si>
  <si>
    <t>101732</t>
  </si>
  <si>
    <t>Příčka délka 40 cm, průměr 4-6 cm</t>
  </si>
  <si>
    <t>-1131629329</t>
  </si>
  <si>
    <t>Poznámka k položce:_x000D_
3 ks/strom</t>
  </si>
  <si>
    <t>A11</t>
  </si>
  <si>
    <t>"Odkaz na mn. položky pořadí 10 :" 258.00000</t>
  </si>
  <si>
    <t>60850T</t>
  </si>
  <si>
    <t>Úvazek šířka 20 mm, černý (balení po 25m)</t>
  </si>
  <si>
    <t>748602628</t>
  </si>
  <si>
    <t>Poznámka k položce:_x000D_
Úvazek š.20 mm, plochý, z přírodních materiálů, 1,65 m/strom solitérní</t>
  </si>
  <si>
    <t>A12</t>
  </si>
  <si>
    <t>"Odkaz na mn. položky pořadí 9 :" 86.00000*1.65</t>
  </si>
  <si>
    <t>13</t>
  </si>
  <si>
    <t>184804111R00</t>
  </si>
  <si>
    <t>Ochrana dřevin před okusem zvěří z rákosu v rovině</t>
  </si>
  <si>
    <t>RTS 24/I</t>
  </si>
  <si>
    <t>-224561594</t>
  </si>
  <si>
    <t>A13</t>
  </si>
  <si>
    <t>"Odkaz na mn. položky pořadí 9 :" 86.00000</t>
  </si>
  <si>
    <t>101704</t>
  </si>
  <si>
    <t>Rákosová rohož 1,5m /5m balík</t>
  </si>
  <si>
    <t>636473858</t>
  </si>
  <si>
    <t>Poznámka k položce:_x000D_
0,5m/ks, v. 150cm</t>
  </si>
  <si>
    <t>A14</t>
  </si>
  <si>
    <t>"Odkaz na mn. položky pořadí 13 :" 86.00000*0.5</t>
  </si>
  <si>
    <t>15</t>
  </si>
  <si>
    <t>18410RT00</t>
  </si>
  <si>
    <t>Zhotovení závlahové mísy u solitérních dřevin v rovině nebo na svahu do 1:5, o průměru mísy do 0,5 m</t>
  </si>
  <si>
    <t>21740792</t>
  </si>
  <si>
    <t>https://podminky.urs.cz/item/CS_URS_2024_02/18410RT00</t>
  </si>
  <si>
    <t>A15</t>
  </si>
  <si>
    <t>"Odkaz na mn. položky pořadí 2 :" 86.00000</t>
  </si>
  <si>
    <t>16</t>
  </si>
  <si>
    <t>184921096R00</t>
  </si>
  <si>
    <t>Mulčování vysazených rostlin mulčovací kůrou, tl. přes 100 do 150 mm v rovině nebo na svahu do 1:5</t>
  </si>
  <si>
    <t>1417926264</t>
  </si>
  <si>
    <t>https://podminky.urs.cz/item/CS_URS_2024_02/184921096R00</t>
  </si>
  <si>
    <t>Poznámka k položce:_x000D_
1 m2/ks</t>
  </si>
  <si>
    <t>A16</t>
  </si>
  <si>
    <t>17</t>
  </si>
  <si>
    <t>100088</t>
  </si>
  <si>
    <t>Štěpka</t>
  </si>
  <si>
    <t>M3</t>
  </si>
  <si>
    <t>1671191305</t>
  </si>
  <si>
    <t>Poznámka k položce:_x000D_
tl. 15 cm, 1m2/ks</t>
  </si>
  <si>
    <t>A17</t>
  </si>
  <si>
    <t>"Odkaz na mn. položky pořadí 16 :" 86.00000*0.15</t>
  </si>
  <si>
    <t>18</t>
  </si>
  <si>
    <t>185804311R00</t>
  </si>
  <si>
    <t>Zalití rostlin vodou plochy záhonů jednotlivě do 20 m2</t>
  </si>
  <si>
    <t>-1762243868</t>
  </si>
  <si>
    <t>https://podminky.urs.cz/item/CS_URS_2024_02/185804311R00</t>
  </si>
  <si>
    <t>Poznámka k položce:_x000D_
2x 50l/ks</t>
  </si>
  <si>
    <t>A18</t>
  </si>
  <si>
    <t>"Odkaz na mn. položky pořadí 15 :" 86.00000*0.1</t>
  </si>
  <si>
    <t>19</t>
  </si>
  <si>
    <t>08211320Rx</t>
  </si>
  <si>
    <t>Voda na zálivku</t>
  </si>
  <si>
    <t>288170988</t>
  </si>
  <si>
    <t>A19</t>
  </si>
  <si>
    <t>"Odkaz na mn. položky pořadí 20 :" 8.60000</t>
  </si>
  <si>
    <t>185851111R00</t>
  </si>
  <si>
    <t>Dovoz vody pro zálivku rostlin do 6 km</t>
  </si>
  <si>
    <t>224248653</t>
  </si>
  <si>
    <t>https://podminky.urs.cz/item/CS_URS_2024_02/185851111R00</t>
  </si>
  <si>
    <t>A20</t>
  </si>
  <si>
    <t>"Odkaz na mn. položky pořadí 18 :" 8.60000</t>
  </si>
  <si>
    <t>11111281533</t>
  </si>
  <si>
    <t>Acer campestre,o.k. 6-8cm, bal</t>
  </si>
  <si>
    <t>-1149169476</t>
  </si>
  <si>
    <t>22</t>
  </si>
  <si>
    <t>11111281396</t>
  </si>
  <si>
    <t>Quercus petraea, o.k. 6-8cm, bal</t>
  </si>
  <si>
    <t>-1786038890</t>
  </si>
  <si>
    <t>23</t>
  </si>
  <si>
    <t>11111281920</t>
  </si>
  <si>
    <t>Tilia cordata, bal., ok 6/8</t>
  </si>
  <si>
    <t>1330528983</t>
  </si>
  <si>
    <t>026881284T</t>
  </si>
  <si>
    <t>Tilia platyphyllos, bal., ok 6/8</t>
  </si>
  <si>
    <t>1460426897</t>
  </si>
  <si>
    <t>25</t>
  </si>
  <si>
    <t>11111282599x</t>
  </si>
  <si>
    <t>Malus domestica, o.k. 6-8cm, bal</t>
  </si>
  <si>
    <t>-921240597</t>
  </si>
  <si>
    <t>26</t>
  </si>
  <si>
    <t>111182x</t>
  </si>
  <si>
    <t>Prunus domestica, o.k. 6-8cm, bal</t>
  </si>
  <si>
    <t>2029299267</t>
  </si>
  <si>
    <t>27</t>
  </si>
  <si>
    <t>026880823Tx</t>
  </si>
  <si>
    <t>Prunus avium, o.k. 6-8, bal - krajová odrůda</t>
  </si>
  <si>
    <t>-1312563382</t>
  </si>
  <si>
    <t>28</t>
  </si>
  <si>
    <t>722114513</t>
  </si>
  <si>
    <t xml:space="preserve">""Hmotnosti z položek s pořadovými čísly : </t>
  </si>
  <si>
    <t xml:space="preserve">""6, 8, 9, 10, 11, 12, 14, 17, 21, 22, 23, 24, 25, 26, 27 : </t>
  </si>
  <si>
    <t>A28</t>
  </si>
  <si>
    <t>"Součet :" 11.78501</t>
  </si>
  <si>
    <t>03</t>
  </si>
  <si>
    <t>VÝSADBA ODROSTKŮ</t>
  </si>
  <si>
    <t>29</t>
  </si>
  <si>
    <t>1937528495</t>
  </si>
  <si>
    <t>A29</t>
  </si>
  <si>
    <t>"Odkaz na mn. položky pořadí 60 :" 194.00000</t>
  </si>
  <si>
    <t>"Odkaz na mn. položky pořadí 59 :" 99.00000</t>
  </si>
  <si>
    <t>"Odkaz na mn. položky pořadí 58 :" 132.00000</t>
  </si>
  <si>
    <t>"Odkaz na mn. položky pořadí 57 :" 24.00000</t>
  </si>
  <si>
    <t>"Odkaz na mn. položky pořadí 56 :" 58.00000</t>
  </si>
  <si>
    <t>"Odkaz na mn. položky pořadí 55 :" 122.00000</t>
  </si>
  <si>
    <t>"Odkaz na mn. položky pořadí 54 :" 155.00000</t>
  </si>
  <si>
    <t>"Odkaz na mn. položky pořadí 53 :" 414.00000</t>
  </si>
  <si>
    <t>"Odkaz na mn. položky pořadí 52 :" 264.00000</t>
  </si>
  <si>
    <t>"Odkaz na mn. položky pořadí 51 :" 24.00000</t>
  </si>
  <si>
    <t>"Odkaz na mn. položky pořadí 50 :" 319.00000</t>
  </si>
  <si>
    <t>"Odkaz na mn. položky pořadí 49 :" 106.00000</t>
  </si>
  <si>
    <t>"Odkaz na mn. položky pořadí 48 :" 201.00000</t>
  </si>
  <si>
    <t>N29</t>
  </si>
  <si>
    <t>"Celkem: "A29+B29+C29+D29+E29+F29+G29+H29+I29+J29+K29+L29+M29</t>
  </si>
  <si>
    <t>30</t>
  </si>
  <si>
    <t>183101114R00</t>
  </si>
  <si>
    <t>Hloubení jamek pro vysazování rostlin v zemině skupiny 1 až 4 bez výměny půdy v rovině nebo na svahu do 1:5, objemu přes 0,05 do 0,125 m3</t>
  </si>
  <si>
    <t>-937481657</t>
  </si>
  <si>
    <t>https://podminky.urs.cz/item/CS_URS_2024_02/183101114R00</t>
  </si>
  <si>
    <t>Poznámka k položce:_x000D_
odrostky</t>
  </si>
  <si>
    <t>A30</t>
  </si>
  <si>
    <t>"Odkaz na mn. položky pořadí 29 :" 2112.00000</t>
  </si>
  <si>
    <t>31</t>
  </si>
  <si>
    <t>184102112R00</t>
  </si>
  <si>
    <t>Výsadba dřeviny s balem do předem vyhloubené jamky se zalitím v rovině nebo na svahu do 1:5, při průměru balu přes 200 do 300 mm</t>
  </si>
  <si>
    <t>67068771</t>
  </si>
  <si>
    <t>https://podminky.urs.cz/item/CS_URS_2024_02/184102112R00</t>
  </si>
  <si>
    <t>A31</t>
  </si>
  <si>
    <t>"Odkaz na mn. položky pořadí 30 :" 2112.00000</t>
  </si>
  <si>
    <t>32</t>
  </si>
  <si>
    <t>1009325815</t>
  </si>
  <si>
    <t>A32</t>
  </si>
  <si>
    <t>33</t>
  </si>
  <si>
    <t>249219623</t>
  </si>
  <si>
    <t>A33</t>
  </si>
  <si>
    <t>"Odkaz na mn. položky pořadí 30 :" 2112.00000*4</t>
  </si>
  <si>
    <t>34</t>
  </si>
  <si>
    <t>97027736</t>
  </si>
  <si>
    <t>A34</t>
  </si>
  <si>
    <t>"Odkaz na mn. položky pořadí 33 :" 8448.00000</t>
  </si>
  <si>
    <t>35</t>
  </si>
  <si>
    <t>-1936367502</t>
  </si>
  <si>
    <t>A35</t>
  </si>
  <si>
    <t>36</t>
  </si>
  <si>
    <t>1337354714</t>
  </si>
  <si>
    <t>A36</t>
  </si>
  <si>
    <t>"Odkaz na mn. položky pořadí 30 :" 2112.00000*0.08</t>
  </si>
  <si>
    <t>37</t>
  </si>
  <si>
    <t>184808211R00</t>
  </si>
  <si>
    <t>Ochrana sazenic proti škodám zvěří nátěrem nebo postřikem ochranným prostředkem</t>
  </si>
  <si>
    <t>-166649591</t>
  </si>
  <si>
    <t>https://podminky.urs.cz/item/CS_URS_2024_02/184808211R00</t>
  </si>
  <si>
    <t>Poznámka k položce:_x000D_
keře</t>
  </si>
  <si>
    <t>A37</t>
  </si>
  <si>
    <t>"Odkaz na mn. položky pořadí 35 :" 2112.00000</t>
  </si>
  <si>
    <t>38</t>
  </si>
  <si>
    <t>179850x</t>
  </si>
  <si>
    <t>Nátěr proti okusu zvěří vč. vody</t>
  </si>
  <si>
    <t>-1825817273</t>
  </si>
  <si>
    <t>A38</t>
  </si>
  <si>
    <t>"Odkaz na mn. položky pořadí 37 :" 2112.00000*0.002</t>
  </si>
  <si>
    <t>39</t>
  </si>
  <si>
    <t>184202111R00</t>
  </si>
  <si>
    <t>Ukotvení dřeviny kůly v rovině nebo na svahu do 1:5 jedním kůlem, délky přes 1 do 2 m</t>
  </si>
  <si>
    <t>-101877863</t>
  </si>
  <si>
    <t>https://podminky.urs.cz/item/CS_URS_2024_02/184202111R00</t>
  </si>
  <si>
    <t>A39</t>
  </si>
  <si>
    <t>40</t>
  </si>
  <si>
    <t>111112793</t>
  </si>
  <si>
    <t>Kůl frézovaný se špicí 6-8 cm, délka 200 cm</t>
  </si>
  <si>
    <t>-1433788948</t>
  </si>
  <si>
    <t>Poznámka k položce:_x000D_
1 ks/ odrostek</t>
  </si>
  <si>
    <t>A40</t>
  </si>
  <si>
    <t>41</t>
  </si>
  <si>
    <t>1374881706</t>
  </si>
  <si>
    <t>A41</t>
  </si>
  <si>
    <t>"Odkaz na mn. položky pořadí 30 :" 2112.00000*0.8</t>
  </si>
  <si>
    <t>42</t>
  </si>
  <si>
    <t>458485417</t>
  </si>
  <si>
    <t>A42</t>
  </si>
  <si>
    <t>43</t>
  </si>
  <si>
    <t>160093601</t>
  </si>
  <si>
    <t>A43</t>
  </si>
  <si>
    <t>"Odkaz na mn. položky pořadí 42 :" 2112.00000*0.1</t>
  </si>
  <si>
    <t>44</t>
  </si>
  <si>
    <t>774167176</t>
  </si>
  <si>
    <t>A44</t>
  </si>
  <si>
    <t>"Odkaz na mn. položky pořadí 30 :" 2112.00000*0.06</t>
  </si>
  <si>
    <t>45</t>
  </si>
  <si>
    <t>-1376647590</t>
  </si>
  <si>
    <t>A45</t>
  </si>
  <si>
    <t>"Odkaz na mn. položky pořadí 44 :" 126.72000</t>
  </si>
  <si>
    <t>46</t>
  </si>
  <si>
    <t>139984922</t>
  </si>
  <si>
    <t>A46</t>
  </si>
  <si>
    <t>11111281896</t>
  </si>
  <si>
    <t>Acer campestre, 121+, bal</t>
  </si>
  <si>
    <t>-1390190117</t>
  </si>
  <si>
    <t>49</t>
  </si>
  <si>
    <t>1111127880</t>
  </si>
  <si>
    <t>Acer platanoides, 121+, bal</t>
  </si>
  <si>
    <t>2089354862</t>
  </si>
  <si>
    <t>50</t>
  </si>
  <si>
    <t>11111282476</t>
  </si>
  <si>
    <t>Carpinus betulus, 121+, bal</t>
  </si>
  <si>
    <t>-1494857641</t>
  </si>
  <si>
    <t>51</t>
  </si>
  <si>
    <t>R12</t>
  </si>
  <si>
    <t>Fraxinus excelsior 121+, bal</t>
  </si>
  <si>
    <t>1540043984</t>
  </si>
  <si>
    <t>52</t>
  </si>
  <si>
    <t>11111282800</t>
  </si>
  <si>
    <t>Prunus avium, 121+, bal</t>
  </si>
  <si>
    <t>-30930953</t>
  </si>
  <si>
    <t>53</t>
  </si>
  <si>
    <t>11111281897</t>
  </si>
  <si>
    <t>Quercus petraea, 121+, bal</t>
  </si>
  <si>
    <t>-1275728527</t>
  </si>
  <si>
    <t>54</t>
  </si>
  <si>
    <t>11111282479</t>
  </si>
  <si>
    <t>Tilia cordata, 121+, bal</t>
  </si>
  <si>
    <t>-886475237</t>
  </si>
  <si>
    <t>55</t>
  </si>
  <si>
    <t>11111282638</t>
  </si>
  <si>
    <t>Tilia platyphyllos, 121+, bal</t>
  </si>
  <si>
    <t>-66713223</t>
  </si>
  <si>
    <t>56</t>
  </si>
  <si>
    <t>11111281904</t>
  </si>
  <si>
    <t>Ulmus minor, 121+, bal</t>
  </si>
  <si>
    <t>1533467590</t>
  </si>
  <si>
    <t>57</t>
  </si>
  <si>
    <t>11111282626</t>
  </si>
  <si>
    <t>Pyrus pyraster, 121+, bal.</t>
  </si>
  <si>
    <t>-710767343</t>
  </si>
  <si>
    <t>11111282632</t>
  </si>
  <si>
    <t>Quercus robur, 121+, bal</t>
  </si>
  <si>
    <t>1311024759</t>
  </si>
  <si>
    <t>59</t>
  </si>
  <si>
    <t>026880989Tx</t>
  </si>
  <si>
    <t>Sorbus torminalis, 121+, bal</t>
  </si>
  <si>
    <t>-1448057528</t>
  </si>
  <si>
    <t>60</t>
  </si>
  <si>
    <t>R11</t>
  </si>
  <si>
    <t>Populus tremula, 121+, bal</t>
  </si>
  <si>
    <t>1414052353</t>
  </si>
  <si>
    <t>61</t>
  </si>
  <si>
    <t>-1901178890</t>
  </si>
  <si>
    <t xml:space="preserve">""34, 36, 38, 39, 40, 41, 43, 48, 49, 50, 51, 52, 53, 54, 55, 56, 57, 58, 59, 60 : </t>
  </si>
  <si>
    <t>A60</t>
  </si>
  <si>
    <t>"Součet :" 140.76902</t>
  </si>
  <si>
    <t>04</t>
  </si>
  <si>
    <t>VÝSADBA KEŘŮ</t>
  </si>
  <si>
    <t>62</t>
  </si>
  <si>
    <t>183204RT0k</t>
  </si>
  <si>
    <t>568826254</t>
  </si>
  <si>
    <t>A61</t>
  </si>
  <si>
    <t>"Odkaz na mn. položky pořadí 90 :" 192.00000</t>
  </si>
  <si>
    <t>"Odkaz na mn. položky pořadí 89 :" 192.00000</t>
  </si>
  <si>
    <t>"Odkaz na mn. položky pořadí 88 :" 48.00000</t>
  </si>
  <si>
    <t>"Odkaz na mn. položky pořadí 87 :" 80.00000</t>
  </si>
  <si>
    <t>"Odkaz na mn. položky pořadí 86 :" 144.00000</t>
  </si>
  <si>
    <t>"Odkaz na mn. položky pořadí 85 :" 126.00000</t>
  </si>
  <si>
    <t>"Odkaz na mn. položky pořadí 84 :" 190.00000</t>
  </si>
  <si>
    <t>"Odkaz na mn. položky pořadí 83 :" 84.00000</t>
  </si>
  <si>
    <t>"Odkaz na mn. položky pořadí 82 :" 48.00000</t>
  </si>
  <si>
    <t>"Odkaz na mn. položky pořadí 81 :" 132.00000</t>
  </si>
  <si>
    <t>"Odkaz na mn. položky pořadí 80 :" 126.00000</t>
  </si>
  <si>
    <t>"Odkaz na mn. položky pořadí 79 :" 334.00000</t>
  </si>
  <si>
    <t>M61</t>
  </si>
  <si>
    <t>"Celkem: "A61+B61+C61+D61+E61+F61+G61+H61+I61+J61+K61+L61</t>
  </si>
  <si>
    <t>63</t>
  </si>
  <si>
    <t>183101113R00</t>
  </si>
  <si>
    <t>Hloubení jamek pro vysazování rostlin v zemině skupiny 1 až 4 bez výměny půdy v rovině nebo na svahu do 1:5, objemu přes 0,02 do 0,05 m3</t>
  </si>
  <si>
    <t>1263340772</t>
  </si>
  <si>
    <t>https://podminky.urs.cz/item/CS_URS_2024_02/183101113R00</t>
  </si>
  <si>
    <t>A62</t>
  </si>
  <si>
    <t>"Odkaz na mn. položky pořadí 62 :" 1696.00000</t>
  </si>
  <si>
    <t>64</t>
  </si>
  <si>
    <t>-1736488356</t>
  </si>
  <si>
    <t>A63</t>
  </si>
  <si>
    <t>65</t>
  </si>
  <si>
    <t>1848KT00</t>
  </si>
  <si>
    <t>Zpětný řez keřů po výsadbě netrnitých, výšky do 0,5 m</t>
  </si>
  <si>
    <t>-732914840</t>
  </si>
  <si>
    <t>https://podminky.urs.cz/item/CS_URS_2024_02/1848KT00</t>
  </si>
  <si>
    <t>A64</t>
  </si>
  <si>
    <t>66</t>
  </si>
  <si>
    <t>47787645</t>
  </si>
  <si>
    <t>A65</t>
  </si>
  <si>
    <t>"Odkaz na mn. položky pořadí 62 :" 1696.00000*2</t>
  </si>
  <si>
    <t>67</t>
  </si>
  <si>
    <t>-851601526</t>
  </si>
  <si>
    <t>A66</t>
  </si>
  <si>
    <t>"Odkaz na mn. položky pořadí 66 :" 3392.00000</t>
  </si>
  <si>
    <t>68</t>
  </si>
  <si>
    <t>883858186</t>
  </si>
  <si>
    <t>A67</t>
  </si>
  <si>
    <t>69</t>
  </si>
  <si>
    <t>-879214711</t>
  </si>
  <si>
    <t>A68</t>
  </si>
  <si>
    <t>"Odkaz na mn. položky pořadí 62 :" 1696.00000*0.03</t>
  </si>
  <si>
    <t>70</t>
  </si>
  <si>
    <t>-1985686123</t>
  </si>
  <si>
    <t>A69</t>
  </si>
  <si>
    <t>"Odkaz na mn. položky pořadí 68 :" 1696.00000</t>
  </si>
  <si>
    <t>71</t>
  </si>
  <si>
    <t>-312499611</t>
  </si>
  <si>
    <t>A70</t>
  </si>
  <si>
    <t>"Odkaz na mn. položky pořadí 68 :" 1696.00000*0.002</t>
  </si>
  <si>
    <t>72</t>
  </si>
  <si>
    <t>184921093R00</t>
  </si>
  <si>
    <t>Mulčování vysazených rostlin mulčovací kůrou, tl. do 100 mm v rovině nebo na svahu do 1:5</t>
  </si>
  <si>
    <t>1010189223</t>
  </si>
  <si>
    <t>https://podminky.urs.cz/item/CS_URS_2024_02/184921093R00</t>
  </si>
  <si>
    <t>Poznámka k položce:_x000D_
tl. 10 cm_x000D_
počítáno 1,125 m2/keř (mulčováno v celých modulech - 1modul = 36m2)</t>
  </si>
  <si>
    <t>A71</t>
  </si>
  <si>
    <t>"Odkaz na mn. položky pořadí 62 :" 1696.00000*1.125</t>
  </si>
  <si>
    <t>73</t>
  </si>
  <si>
    <t>-1093710406</t>
  </si>
  <si>
    <t>A72</t>
  </si>
  <si>
    <t>"Odkaz na mn. položky pořadí 72 :" 1908.00000*0.1</t>
  </si>
  <si>
    <t>74</t>
  </si>
  <si>
    <t>R184900001T00</t>
  </si>
  <si>
    <t>Osazení značkovacích kůlů ke keřům</t>
  </si>
  <si>
    <t>-1969116456</t>
  </si>
  <si>
    <t>A73</t>
  </si>
  <si>
    <t>75</t>
  </si>
  <si>
    <t>11111281937</t>
  </si>
  <si>
    <t>Kotvící kůl se špicí - 30 mm x 40 mm x 1000 mm</t>
  </si>
  <si>
    <t>-330102669</t>
  </si>
  <si>
    <t>Poznámka k položce:_x000D_
značkovací kůl_x000D_
1 ks/keř</t>
  </si>
  <si>
    <t>A74</t>
  </si>
  <si>
    <t>76</t>
  </si>
  <si>
    <t>1046966807</t>
  </si>
  <si>
    <t>A75</t>
  </si>
  <si>
    <t>"Odkaz na mn. položky pořadí 64 :" 1696.00000*0.03</t>
  </si>
  <si>
    <t>77</t>
  </si>
  <si>
    <t>971069887</t>
  </si>
  <si>
    <t>A76</t>
  </si>
  <si>
    <t>"Odkaz na mn. položky pořadí 76 :" 50.88000</t>
  </si>
  <si>
    <t>78</t>
  </si>
  <si>
    <t>-1079806529</t>
  </si>
  <si>
    <t>A77</t>
  </si>
  <si>
    <t>79</t>
  </si>
  <si>
    <t>026880231T</t>
  </si>
  <si>
    <t>Corylus avellana, kont., vel. 40-60 cm</t>
  </si>
  <si>
    <t>30408328</t>
  </si>
  <si>
    <t>011</t>
  </si>
  <si>
    <t>Crataegus laevigata, 40 - 60, kont.</t>
  </si>
  <si>
    <t>-1047581777</t>
  </si>
  <si>
    <t>81</t>
  </si>
  <si>
    <t>026880510T</t>
  </si>
  <si>
    <t>Ligustrum vulgare, kont., vel. 40-60 cm</t>
  </si>
  <si>
    <t>-767471575</t>
  </si>
  <si>
    <t>82</t>
  </si>
  <si>
    <t>111112804</t>
  </si>
  <si>
    <t>Viburnum lantana 40/60, KO</t>
  </si>
  <si>
    <t>-460308202</t>
  </si>
  <si>
    <t>83</t>
  </si>
  <si>
    <t>026880296T</t>
  </si>
  <si>
    <t>Euonymus europaea, kont., vel. 40-60 cm</t>
  </si>
  <si>
    <t>-493599458</t>
  </si>
  <si>
    <t>026840582T</t>
  </si>
  <si>
    <t>Lonicera xylosteum, kont., vel. 40-60 cm</t>
  </si>
  <si>
    <t>1547352238</t>
  </si>
  <si>
    <t>85</t>
  </si>
  <si>
    <t>111112803</t>
  </si>
  <si>
    <t>Swida sanguinea, kont., vel. 40-60 cm</t>
  </si>
  <si>
    <t>-2036292880</t>
  </si>
  <si>
    <t>86</t>
  </si>
  <si>
    <t>11111281335</t>
  </si>
  <si>
    <t>Berberis vulgaris, 40-60 KO</t>
  </si>
  <si>
    <t>147351329</t>
  </si>
  <si>
    <t>87</t>
  </si>
  <si>
    <t>11111282420</t>
  </si>
  <si>
    <t>Cornus mas, 40-60, KO</t>
  </si>
  <si>
    <t>1716776611</t>
  </si>
  <si>
    <t>88</t>
  </si>
  <si>
    <t>026880858T</t>
  </si>
  <si>
    <t>Prunus spinosa, 40-60, KO</t>
  </si>
  <si>
    <t>-1166751319</t>
  </si>
  <si>
    <t>89</t>
  </si>
  <si>
    <t>11111281866</t>
  </si>
  <si>
    <t>Rhamnus cathartica,40-60, KO</t>
  </si>
  <si>
    <t>893263156</t>
  </si>
  <si>
    <t>90</t>
  </si>
  <si>
    <t>026840977T</t>
  </si>
  <si>
    <t>Staphylea pinnata, 40/60, KO</t>
  </si>
  <si>
    <t>-1437077155</t>
  </si>
  <si>
    <t>91</t>
  </si>
  <si>
    <t>-753868059</t>
  </si>
  <si>
    <t xml:space="preserve">""67, 69, 71, 73, 75, 79, 80, 81, 82, 83, 84, 85, 86, 87, 88, 89, 90 : </t>
  </si>
  <si>
    <t>A90</t>
  </si>
  <si>
    <t>"Součet :" 116.26419</t>
  </si>
  <si>
    <t>01.4 - ZALOŽENÍ LUČNÍHO POROSTU</t>
  </si>
  <si>
    <t>01g - Založení lučního trávníku</t>
  </si>
  <si>
    <t>01g</t>
  </si>
  <si>
    <t>Založení lučního trávníku</t>
  </si>
  <si>
    <t>939392825</t>
  </si>
  <si>
    <t>Poznámka k položce:_x000D_
výměra řešeného území (91 702m2) bez ploch modulových výsadeb keřů (82x72m2)_x000D_
2x</t>
  </si>
  <si>
    <t>56527*2</t>
  </si>
  <si>
    <t>2136243167</t>
  </si>
  <si>
    <t>"Odkaz na mn. položky pořadí 1 :" 113054.00000</t>
  </si>
  <si>
    <t>180401211R00</t>
  </si>
  <si>
    <t>Založení trávníku na půdě předem připravené plochy přes 1000 m2 výsevem včetně utažení lučního v rovině nebo na svahu do 1:5</t>
  </si>
  <si>
    <t>-1229224356</t>
  </si>
  <si>
    <t>https://podminky.urs.cz/item/CS_URS_2024_02/180401211R00</t>
  </si>
  <si>
    <t>Poznámka k položce:_x000D_
výměra řešeného území (91 702m2) bez ploch modulových výsadeb keřů (82x72m2)</t>
  </si>
  <si>
    <t>1111128201</t>
  </si>
  <si>
    <t>Travinobylinná louka klasická - KLASIK</t>
  </si>
  <si>
    <t>2008468837</t>
  </si>
  <si>
    <t>Poznámka k položce:_x000D_
výsevek 60kg/ha</t>
  </si>
  <si>
    <t>"Odkaz na mn. položky pořadí 3 :" 56527.00000*0.006</t>
  </si>
  <si>
    <t>183403152R00.1</t>
  </si>
  <si>
    <t>336867523</t>
  </si>
  <si>
    <t>https://podminky.urs.cz/item/CS_URS_2024_02/183403152R00.1</t>
  </si>
  <si>
    <t>"Odkaz na mn. položky pořadí 3 :" 56527.00000*2</t>
  </si>
  <si>
    <t>431361695</t>
  </si>
  <si>
    <t>Poznámka k položce:_x000D_
2x; zapravení osiva</t>
  </si>
  <si>
    <t>"Odkaz na mn. položky pořadí 5 :" 113054.00000</t>
  </si>
  <si>
    <t>111104311R00</t>
  </si>
  <si>
    <t>Pokosení trávníku při souvislé ploše přes 1000 do 10000 m2 lučního v rovině nebo svahu do 1:5</t>
  </si>
  <si>
    <t>338643449</t>
  </si>
  <si>
    <t>https://podminky.urs.cz/item/CS_URS_2024_02/111104311R00</t>
  </si>
  <si>
    <t>Poznámka k položce:_x000D_
odplevelovací seč_x000D_
vč. shrabání, naložení, odvozu odpadu, složení na skládku</t>
  </si>
  <si>
    <t>"Odkaz na mn. položky pořadí 3 :" 56527.00000</t>
  </si>
  <si>
    <t>1990000RT00</t>
  </si>
  <si>
    <t>Poplatek za skládku bioodpadu</t>
  </si>
  <si>
    <t>1998527533</t>
  </si>
  <si>
    <t>Poznámka k položce:_x000D_
množství určeno odborným odhadem_x000D_
1kg/m2</t>
  </si>
  <si>
    <t>"Odkaz na mn. položky pořadí 7 :" 56527.00000*0.001</t>
  </si>
  <si>
    <t>1678991810</t>
  </si>
  <si>
    <t xml:space="preserve">""4 : </t>
  </si>
  <si>
    <t>"Součet :" 0.33916</t>
  </si>
  <si>
    <t>B4</t>
  </si>
  <si>
    <t>6336</t>
  </si>
  <si>
    <t>B6</t>
  </si>
  <si>
    <t>4224</t>
  </si>
  <si>
    <t>B8</t>
  </si>
  <si>
    <t>380,16</t>
  </si>
  <si>
    <t>C8</t>
  </si>
  <si>
    <t>25,8</t>
  </si>
  <si>
    <t>B11</t>
  </si>
  <si>
    <t>2112</t>
  </si>
  <si>
    <t>C11</t>
  </si>
  <si>
    <t>01.5 - Následná péče 1. rok</t>
  </si>
  <si>
    <t>07 - NÁSLEDNÁ PÉČE 1. ROK</t>
  </si>
  <si>
    <t>07</t>
  </si>
  <si>
    <t>NÁSLEDNÁ PÉČE 1. ROK</t>
  </si>
  <si>
    <t>-1300756417</t>
  </si>
  <si>
    <t>Poznámka k položce:_x000D_
Management travnatých ploch - rozvojová péče nezbytná pro správný rozvoj travního společenstva_x000D_
Ručně vedenou lištovou sekačkou nebo křovinořezem_x000D_
2x ročně, s odvozem biomasy</t>
  </si>
  <si>
    <t>"Odkaz na mn. položky pořadí 1 z části: 01 - 01.4 :" 113054.00000*2</t>
  </si>
  <si>
    <t>-1292836894</t>
  </si>
  <si>
    <t>Poznámka k položce:_x000D_
množství určeno odborným odhadem_x000D_
2 kg biomasy/m2</t>
  </si>
  <si>
    <t>"Odkaz na mn. položky pořadí 1 :" 226108.00000*0.002</t>
  </si>
  <si>
    <t>185804514R00</t>
  </si>
  <si>
    <t>Odplevelení výsadeb v rovině nebo na svahu do 1:5 souvislých keřových skupin</t>
  </si>
  <si>
    <t>-1518721984</t>
  </si>
  <si>
    <t>https://podminky.urs.cz/item/CS_URS_2024_02/185804514R00</t>
  </si>
  <si>
    <t>Poznámka k položce:_x000D_
keře 2x jaro, 1x podzim_x000D_
vč. odvozu a složení biomasy</t>
  </si>
  <si>
    <t>"Odkaz na mn. položky pořadí 62 z části: 01 - 01.3 :" 1696.00000*3</t>
  </si>
  <si>
    <t>185804513R00</t>
  </si>
  <si>
    <t>Odplevelení výsadeb v rovině nebo na svahu do 1:5 dřevin solitérních</t>
  </si>
  <si>
    <t>2033860416</t>
  </si>
  <si>
    <t>https://podminky.urs.cz/item/CS_URS_2024_02/185804513R00</t>
  </si>
  <si>
    <t>Poznámka k položce:_x000D_
odrostky a soliterní stromy 2x jaro, 1x podzim_x000D_
vč. odvozu a složení biomasy</t>
  </si>
  <si>
    <t>"Odkaz na mn. položky pořadí 1 z části: 01 - 01.3 :" 86.00000*3</t>
  </si>
  <si>
    <t>"Odkaz na mn. položky pořadí 29 z části: 01 - 01.3 :" 2112.00000*3</t>
  </si>
  <si>
    <t>C4</t>
  </si>
  <si>
    <t>"Celkem: "A4+B4</t>
  </si>
  <si>
    <t>1990000RT00.1</t>
  </si>
  <si>
    <t>1673610155</t>
  </si>
  <si>
    <t>-2035484425</t>
  </si>
  <si>
    <t>Poznámka k položce:_x000D_
keře a odrostky_x000D_
obnova nátěru - 2x ročně</t>
  </si>
  <si>
    <t>"Odkaz na mn. položky pořadí 62 z části: 01 - 01.3 :" 1696.00000*2</t>
  </si>
  <si>
    <t>"Odkaz na mn. položky pořadí 29 z části: 01 - 01.3 :" 2112.00000*2</t>
  </si>
  <si>
    <t>C6</t>
  </si>
  <si>
    <t>"Celkem: "A6+B6</t>
  </si>
  <si>
    <t>-633191293</t>
  </si>
  <si>
    <t>Poznámka k položce:_x000D_
keře a odrostky - 2x</t>
  </si>
  <si>
    <t>"Odkaz na mn. položky pořadí 6 :" 7616.00000*0.002</t>
  </si>
  <si>
    <t>-488483900</t>
  </si>
  <si>
    <t>Poznámka k položce:_x000D_
6x 50 l/strom ok 6-8, 30 l/odrostek, 15 l/keř</t>
  </si>
  <si>
    <t>"Odkaz na mn. položky pořadí 76 z části: 01 - 01.3 :" 50.88000*3</t>
  </si>
  <si>
    <t>"Odkaz na mn. položky pořadí 44 z části: 01 - 01.3 :" 126.72000*3</t>
  </si>
  <si>
    <t>"Odkaz na mn. položky pořadí 18 z části: 01 - 01.3 :" 8.60000*3</t>
  </si>
  <si>
    <t>D8</t>
  </si>
  <si>
    <t>"Celkem: "A8+B8+C8</t>
  </si>
  <si>
    <t>-71824960</t>
  </si>
  <si>
    <t>"Odkaz na mn. položky pořadí 8 :" 558.60000</t>
  </si>
  <si>
    <t>-1235187027</t>
  </si>
  <si>
    <t>65859967</t>
  </si>
  <si>
    <t>Poznámka k položce:_x000D_
doplnění mulče 1 m2 soliterní stromy, 0,5 m2 odrostky, 0,5 m2 keře, tl. 10 cm</t>
  </si>
  <si>
    <t>"Odkaz na mn. položky pořadí 72 z části: 01 - 01.3 :" 1908.00000</t>
  </si>
  <si>
    <t>"Odkaz na mn. položky pořadí 42 z části: 01 - 01.3 :" 2112.00000</t>
  </si>
  <si>
    <t>"Odkaz na mn. položky pořadí 16 z části: 01 - 01.3 :" 86.00000</t>
  </si>
  <si>
    <t>D11</t>
  </si>
  <si>
    <t>"Celkem: "A11+B11+C11</t>
  </si>
  <si>
    <t>1497729321</t>
  </si>
  <si>
    <t>Poznámka k položce:_x000D_
tl. 10 cm</t>
  </si>
  <si>
    <t>"Odkaz na mn. položky pořadí 11 :" 4106.00000*0.1</t>
  </si>
  <si>
    <t>-1977594703</t>
  </si>
  <si>
    <t xml:space="preserve">""7, 12 : </t>
  </si>
  <si>
    <t>"Součet :" 246.37523</t>
  </si>
  <si>
    <t>01.6 - Následná péče 2. rok</t>
  </si>
  <si>
    <t>#12 - Následná péče 2. rok</t>
  </si>
  <si>
    <t>#12</t>
  </si>
  <si>
    <t>-1766071225</t>
  </si>
  <si>
    <t>1502537617</t>
  </si>
  <si>
    <t>1696957716</t>
  </si>
  <si>
    <t>"Odkaz na mn. položky pořadí 62 z části: 01 - 01.3:" 1696.00000*3</t>
  </si>
  <si>
    <t>4129659</t>
  </si>
  <si>
    <t>-2107543548</t>
  </si>
  <si>
    <t>-1726486272</t>
  </si>
  <si>
    <t>-936068712</t>
  </si>
  <si>
    <t>-796231371</t>
  </si>
  <si>
    <t>634427881</t>
  </si>
  <si>
    <t>26990483</t>
  </si>
  <si>
    <t>-1929407868</t>
  </si>
  <si>
    <t>1553833935</t>
  </si>
  <si>
    <t>143992177</t>
  </si>
  <si>
    <t>1696</t>
  </si>
  <si>
    <t>B9</t>
  </si>
  <si>
    <t>C9</t>
  </si>
  <si>
    <t>B14</t>
  </si>
  <si>
    <t>C14</t>
  </si>
  <si>
    <t>01.7 - Následná péče 3. rok</t>
  </si>
  <si>
    <t>#13 - Následná péče 3. rok</t>
  </si>
  <si>
    <t>#13</t>
  </si>
  <si>
    <t>1067229060</t>
  </si>
  <si>
    <t>"Odkaz na mn. položky pořadí 1 z části: 01 - 01.4:" 113054.00000*2</t>
  </si>
  <si>
    <t>2048952156</t>
  </si>
  <si>
    <t>1977058585</t>
  </si>
  <si>
    <t>1861776634</t>
  </si>
  <si>
    <t>-1785579800</t>
  </si>
  <si>
    <t>Poznámka k položce:_x000D_
množství určeno odborným odhadem_x000D_
0,25 kg biomasy/m2 (z pletí a ožínání)</t>
  </si>
  <si>
    <t>1740639230</t>
  </si>
  <si>
    <t>"Odkaz na mn. položky pořadí 62 z části: 01 - 01.3 : "1696.00000*2</t>
  </si>
  <si>
    <t>1935658073</t>
  </si>
  <si>
    <t>121T12</t>
  </si>
  <si>
    <t>Odstranění kotvení</t>
  </si>
  <si>
    <t>112024813</t>
  </si>
  <si>
    <t>Poznámka k položce:_x000D_
na konci 3. roku NP_x000D_
stromky 6-8, odrostky, keře (označovací kolíky)_x000D_
včetně likvidace a odvozu</t>
  </si>
  <si>
    <t>"Odkaz na mn. položky pořadí 1 z části: 01 - 01.3:" 86</t>
  </si>
  <si>
    <t>"Odkaz na mn. položky pořadí 29 z části: 01 - 01.3:" 2112</t>
  </si>
  <si>
    <t>"Odkaz na mn. položky pořadí 61 z části: 01 - 01.3:" 1696</t>
  </si>
  <si>
    <t>-1732841596</t>
  </si>
  <si>
    <t>D9</t>
  </si>
  <si>
    <t>"Celkem: "A9+B9+C9</t>
  </si>
  <si>
    <t>-904734394</t>
  </si>
  <si>
    <t>"Odkaz na mn. položky pořadí 9 :" 558.60000</t>
  </si>
  <si>
    <t>-1820751945</t>
  </si>
  <si>
    <t>"Odkaz na mn. položky pořadí 9 : "558.60000</t>
  </si>
  <si>
    <t>12f</t>
  </si>
  <si>
    <t>Řez stromů, keřů nebo růží průklestem stromů netrnitých, o průměru koruny přes 2 do 4 m</t>
  </si>
  <si>
    <t>767362022</t>
  </si>
  <si>
    <t>https://podminky.urs.cz/item/CS_URS_2024_02/12f</t>
  </si>
  <si>
    <t>Poznámka k položce:_x000D_
solitérní stromy ok 6-8, 3. rok NP</t>
  </si>
  <si>
    <t>"Odkaz na mn. položky pořadí 1 z části: 01 - 01.3 :" 86.00000</t>
  </si>
  <si>
    <t>12f.1</t>
  </si>
  <si>
    <t>-377051858</t>
  </si>
  <si>
    <t>https://podminky.urs.cz/item/CS_URS_2024_02/12f.1</t>
  </si>
  <si>
    <t>"Odkaz na mn. položky pořadí 29 z části: 01 - 01.3 :" 2112.00000</t>
  </si>
  <si>
    <t>1187999727</t>
  </si>
  <si>
    <t>D14</t>
  </si>
  <si>
    <t>"Celkem: "A14+B14+C14</t>
  </si>
  <si>
    <t>874217381</t>
  </si>
  <si>
    <t>"Odkaz na mn. položky pořadí 14 :" 4106.00000*0.1</t>
  </si>
  <si>
    <t>-1950207523</t>
  </si>
  <si>
    <t xml:space="preserve">""7, 15 : </t>
  </si>
  <si>
    <t>02 - SO 02 DOČASNÁ OBSLUŽNÁ KOMUNIKACE</t>
  </si>
  <si>
    <t>005 - Dočasná obslužná komunikace</t>
  </si>
  <si>
    <t>005</t>
  </si>
  <si>
    <t>Dočasná obslužná komunikace</t>
  </si>
  <si>
    <t>121101101R00</t>
  </si>
  <si>
    <t>Sejmutí ornice strojně při souvislé ploše do 100 m2, tl. vrstvy do 200 mm</t>
  </si>
  <si>
    <t>1883062700</t>
  </si>
  <si>
    <t>https://podminky.urs.cz/item/CS_URS_2024_02/121101101R00</t>
  </si>
  <si>
    <t>Poznámka k položce:_x000D_
tl. 20cm</t>
  </si>
  <si>
    <t>167101102R00</t>
  </si>
  <si>
    <t>Nakládání, skládání a překládání neulehlého výkopku nebo sypaniny strojně nakládání, množství přes 100 m3, z hornin třídy těžitelnosti I, skupiny 1 až 3</t>
  </si>
  <si>
    <t>-1574615380</t>
  </si>
  <si>
    <t>https://podminky.urs.cz/item/CS_URS_2024_02/167101102R00</t>
  </si>
  <si>
    <t>162601102R00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</si>
  <si>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</si>
  <si>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372017652</t>
  </si>
  <si>
    <t>https://podminky.urs.cz/item/CS_URS_2024_02/162601102R00</t>
  </si>
  <si>
    <t>181301111R00</t>
  </si>
  <si>
    <t>Rozprostření a urovnání ornice v rovině nebo ve svahu sklonu do 1:5 strojně při souvislé ploše přes 500 m2, tl. vrstvy do 200 mm</t>
  </si>
  <si>
    <t>1103411814</t>
  </si>
  <si>
    <t>https://podminky.urs.cz/item/CS_URS_2024_02/181301111R00</t>
  </si>
  <si>
    <t>Poznámka k položce:_x000D_
rozprostření na plochách v IP1, určených pro výsadbu v tl. 10 cm</t>
  </si>
  <si>
    <t>289971212R00</t>
  </si>
  <si>
    <t>Zřízení vrstvy z geotextilie filtrační, separační, odvodňovací, ochranné, výztužné nebo protierozní v rovině nebo ve sklonu do 1:5, šířky přes 3 do 6 m</t>
  </si>
  <si>
    <t>-1293473790</t>
  </si>
  <si>
    <t>https://podminky.urs.cz/item/CS_URS_2024_02/289971212R00</t>
  </si>
  <si>
    <t>Poznámka k položce:_x000D_
š. komunikace 4m (dle PD)</t>
  </si>
  <si>
    <t>69366201R</t>
  </si>
  <si>
    <t>geotextilie netkaná separační, ochranná, filtrační, drenážní PES 200g/m2</t>
  </si>
  <si>
    <t>1882125539</t>
  </si>
  <si>
    <t>Poznámka k položce:_x000D_
rezerva 5%</t>
  </si>
  <si>
    <t>564861111RT2</t>
  </si>
  <si>
    <t>Podklad vozovek a chodníků včetně rozprostření a úpravy ze štěrkodrti, včetně zhutnění, tloušťky přes 15 do 20 cm</t>
  </si>
  <si>
    <t>1991910118</t>
  </si>
  <si>
    <t>https://podminky.urs.cz/item/CS_URS_2024_02/564861111RT2</t>
  </si>
  <si>
    <t>998222011R00</t>
  </si>
  <si>
    <t>Přesun hmot pro komunikace s krytem z kameniva, monolitickým betonovým nebo živičným dopravní vzdálenost do 200 m jakékoliv délky objektu</t>
  </si>
  <si>
    <t>1842647649</t>
  </si>
  <si>
    <t>https://podminky.urs.cz/item/CS_URS_2024_02/998222011R00</t>
  </si>
  <si>
    <t>998222094R00</t>
  </si>
  <si>
    <t>Přesun hmot pro komunikace s krytem z kameniva, monolitickým betonovým nebo živičným Příplatek k ceně za zvětšený přesun přes vymezenou vodorovnou dopravní vzdálenost do 5000 m</t>
  </si>
  <si>
    <t>-1842580170</t>
  </si>
  <si>
    <t>https://podminky.urs.cz/item/CS_URS_2024_02/998222094R00</t>
  </si>
  <si>
    <t>SEZNAM FIGUR</t>
  </si>
  <si>
    <t>Výměra</t>
  </si>
  <si>
    <t xml:space="preserve"> 01/ 01.1</t>
  </si>
  <si>
    <t xml:space="preserve"> 01/ 01.3</t>
  </si>
  <si>
    <t>Použití figury:</t>
  </si>
  <si>
    <t xml:space="preserve"> 01/ 01.4</t>
  </si>
  <si>
    <t xml:space="preserve"> 01/ 01.5</t>
  </si>
  <si>
    <t xml:space="preserve"> 01/ 01.6</t>
  </si>
  <si>
    <t xml:space="preserve"> 01/ 01.7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</si>
</sst>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6" fontId="20" fillId="0" borderId="22" xfId="0" applyNumberFormat="1" applyFont="1" applyBorder="1" applyAlignment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6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6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0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0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4" borderId="8" xfId="0" applyFont="1" applyFill="1" applyBorder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998222094R00" TargetMode="External"/><Relationship Id="rId3" Type="http://schemas.openxmlformats.org/officeDocument/2006/relationships/hyperlink" Target="https://podminky.urs.cz/item/CS_URS_2024_02/162601102R00" TargetMode="External"/><Relationship Id="rId7" Type="http://schemas.openxmlformats.org/officeDocument/2006/relationships/hyperlink" Target="https://podminky.urs.cz/item/CS_URS_2024_02/998222011R00" TargetMode="External"/><Relationship Id="rId2" Type="http://schemas.openxmlformats.org/officeDocument/2006/relationships/hyperlink" Target="https://podminky.urs.cz/item/CS_URS_2024_02/167101102R00" TargetMode="External"/><Relationship Id="rId1" Type="http://schemas.openxmlformats.org/officeDocument/2006/relationships/hyperlink" Target="https://podminky.urs.cz/item/CS_URS_2024_02/121101101R00" TargetMode="External"/><Relationship Id="rId6" Type="http://schemas.openxmlformats.org/officeDocument/2006/relationships/hyperlink" Target="https://podminky.urs.cz/item/CS_URS_2024_02/564861111RT2" TargetMode="External"/><Relationship Id="rId5" Type="http://schemas.openxmlformats.org/officeDocument/2006/relationships/hyperlink" Target="https://podminky.urs.cz/item/CS_URS_2024_02/289971212R00" TargetMode="External"/><Relationship Id="rId4" Type="http://schemas.openxmlformats.org/officeDocument/2006/relationships/hyperlink" Target="https://podminky.urs.cz/item/CS_URS_2024_02/181301111R00" TargetMode="External"/><Relationship Id="rId9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183403152R00" TargetMode="External"/><Relationship Id="rId2" Type="http://schemas.openxmlformats.org/officeDocument/2006/relationships/hyperlink" Target="https://podminky.urs.cz/item/CS_URS_2024_02/183403151R00" TargetMode="External"/><Relationship Id="rId1" Type="http://schemas.openxmlformats.org/officeDocument/2006/relationships/hyperlink" Target="https://podminky.urs.cz/item/CS_URS_2024_02/183403112R00" TargetMode="External"/><Relationship Id="rId5" Type="http://schemas.openxmlformats.org/officeDocument/2006/relationships/drawing" Target="../drawings/drawing3.xml"/><Relationship Id="rId4" Type="http://schemas.openxmlformats.org/officeDocument/2006/relationships/hyperlink" Target="https://podminky.urs.cz/item/CS_URS_2024_02/183403161R00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podminky.urs.cz/item/CS_URS_2024_02/998231311R00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85851111R00" TargetMode="External"/><Relationship Id="rId13" Type="http://schemas.openxmlformats.org/officeDocument/2006/relationships/hyperlink" Target="https://podminky.urs.cz/item/CS_URS_2024_02/184808211R00" TargetMode="External"/><Relationship Id="rId18" Type="http://schemas.openxmlformats.org/officeDocument/2006/relationships/hyperlink" Target="https://podminky.urs.cz/item/CS_URS_2024_02/998231311R00" TargetMode="External"/><Relationship Id="rId26" Type="http://schemas.openxmlformats.org/officeDocument/2006/relationships/hyperlink" Target="https://podminky.urs.cz/item/CS_URS_2024_02/998231311R00" TargetMode="External"/><Relationship Id="rId3" Type="http://schemas.openxmlformats.org/officeDocument/2006/relationships/hyperlink" Target="https://podminky.urs.cz/item/CS_URS_2024_02/1848RT00" TargetMode="External"/><Relationship Id="rId21" Type="http://schemas.openxmlformats.org/officeDocument/2006/relationships/hyperlink" Target="https://podminky.urs.cz/item/CS_URS_2024_02/1848KT00" TargetMode="External"/><Relationship Id="rId7" Type="http://schemas.openxmlformats.org/officeDocument/2006/relationships/hyperlink" Target="https://podminky.urs.cz/item/CS_URS_2024_02/185804311R00" TargetMode="External"/><Relationship Id="rId12" Type="http://schemas.openxmlformats.org/officeDocument/2006/relationships/hyperlink" Target="https://podminky.urs.cz/item/CS_URS_2024_02/1848RT00" TargetMode="External"/><Relationship Id="rId17" Type="http://schemas.openxmlformats.org/officeDocument/2006/relationships/hyperlink" Target="https://podminky.urs.cz/item/CS_URS_2024_02/185851111R00" TargetMode="External"/><Relationship Id="rId25" Type="http://schemas.openxmlformats.org/officeDocument/2006/relationships/hyperlink" Target="https://podminky.urs.cz/item/CS_URS_2024_02/185851111R00" TargetMode="External"/><Relationship Id="rId2" Type="http://schemas.openxmlformats.org/officeDocument/2006/relationships/hyperlink" Target="https://podminky.urs.cz/item/CS_URS_2024_02/184102113R00" TargetMode="External"/><Relationship Id="rId16" Type="http://schemas.openxmlformats.org/officeDocument/2006/relationships/hyperlink" Target="https://podminky.urs.cz/item/CS_URS_2024_02/185804311R00" TargetMode="External"/><Relationship Id="rId20" Type="http://schemas.openxmlformats.org/officeDocument/2006/relationships/hyperlink" Target="https://podminky.urs.cz/item/CS_URS_2024_02/184102112R00" TargetMode="External"/><Relationship Id="rId1" Type="http://schemas.openxmlformats.org/officeDocument/2006/relationships/hyperlink" Target="https://podminky.urs.cz/item/CS_URS_2024_02/183101115R00" TargetMode="External"/><Relationship Id="rId6" Type="http://schemas.openxmlformats.org/officeDocument/2006/relationships/hyperlink" Target="https://podminky.urs.cz/item/CS_URS_2024_02/184921096R00" TargetMode="External"/><Relationship Id="rId11" Type="http://schemas.openxmlformats.org/officeDocument/2006/relationships/hyperlink" Target="https://podminky.urs.cz/item/CS_URS_2024_02/184102112R00" TargetMode="External"/><Relationship Id="rId24" Type="http://schemas.openxmlformats.org/officeDocument/2006/relationships/hyperlink" Target="https://podminky.urs.cz/item/CS_URS_2024_02/185804311R00" TargetMode="External"/><Relationship Id="rId5" Type="http://schemas.openxmlformats.org/officeDocument/2006/relationships/hyperlink" Target="https://podminky.urs.cz/item/CS_URS_2024_02/18410RT00" TargetMode="External"/><Relationship Id="rId15" Type="http://schemas.openxmlformats.org/officeDocument/2006/relationships/hyperlink" Target="https://podminky.urs.cz/item/CS_URS_2024_02/184921096R00" TargetMode="External"/><Relationship Id="rId23" Type="http://schemas.openxmlformats.org/officeDocument/2006/relationships/hyperlink" Target="https://podminky.urs.cz/item/CS_URS_2024_02/184921093R00" TargetMode="External"/><Relationship Id="rId10" Type="http://schemas.openxmlformats.org/officeDocument/2006/relationships/hyperlink" Target="https://podminky.urs.cz/item/CS_URS_2024_02/183101114R00" TargetMode="External"/><Relationship Id="rId19" Type="http://schemas.openxmlformats.org/officeDocument/2006/relationships/hyperlink" Target="https://podminky.urs.cz/item/CS_URS_2024_02/183101113R00" TargetMode="External"/><Relationship Id="rId4" Type="http://schemas.openxmlformats.org/officeDocument/2006/relationships/hyperlink" Target="https://podminky.urs.cz/item/CS_URS_2024_02/184202112R00" TargetMode="External"/><Relationship Id="rId9" Type="http://schemas.openxmlformats.org/officeDocument/2006/relationships/hyperlink" Target="https://podminky.urs.cz/item/CS_URS_2024_02/998231311R00" TargetMode="External"/><Relationship Id="rId14" Type="http://schemas.openxmlformats.org/officeDocument/2006/relationships/hyperlink" Target="https://podminky.urs.cz/item/CS_URS_2024_02/184202111R00" TargetMode="External"/><Relationship Id="rId22" Type="http://schemas.openxmlformats.org/officeDocument/2006/relationships/hyperlink" Target="https://podminky.urs.cz/item/CS_URS_2024_02/184808211R00" TargetMode="External"/><Relationship Id="rId27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6.xml"/><Relationship Id="rId3" Type="http://schemas.openxmlformats.org/officeDocument/2006/relationships/hyperlink" Target="https://podminky.urs.cz/item/CS_URS_2024_02/180401211R00" TargetMode="External"/><Relationship Id="rId7" Type="http://schemas.openxmlformats.org/officeDocument/2006/relationships/hyperlink" Target="https://podminky.urs.cz/item/CS_URS_2024_02/998231311R00" TargetMode="External"/><Relationship Id="rId2" Type="http://schemas.openxmlformats.org/officeDocument/2006/relationships/hyperlink" Target="https://podminky.urs.cz/item/CS_URS_2024_02/183403152R00" TargetMode="External"/><Relationship Id="rId1" Type="http://schemas.openxmlformats.org/officeDocument/2006/relationships/hyperlink" Target="https://podminky.urs.cz/item/CS_URS_2024_02/183403151R00" TargetMode="External"/><Relationship Id="rId6" Type="http://schemas.openxmlformats.org/officeDocument/2006/relationships/hyperlink" Target="https://podminky.urs.cz/item/CS_URS_2024_02/111104311R00" TargetMode="External"/><Relationship Id="rId5" Type="http://schemas.openxmlformats.org/officeDocument/2006/relationships/hyperlink" Target="https://podminky.urs.cz/item/CS_URS_2024_02/183403161R00" TargetMode="External"/><Relationship Id="rId4" Type="http://schemas.openxmlformats.org/officeDocument/2006/relationships/hyperlink" Target="https://podminky.urs.cz/item/CS_URS_2024_02/183403152R00.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998231311R00" TargetMode="External"/><Relationship Id="rId3" Type="http://schemas.openxmlformats.org/officeDocument/2006/relationships/hyperlink" Target="https://podminky.urs.cz/item/CS_URS_2024_02/185804513R00" TargetMode="External"/><Relationship Id="rId7" Type="http://schemas.openxmlformats.org/officeDocument/2006/relationships/hyperlink" Target="https://podminky.urs.cz/item/CS_URS_2024_02/184921093R00" TargetMode="External"/><Relationship Id="rId2" Type="http://schemas.openxmlformats.org/officeDocument/2006/relationships/hyperlink" Target="https://podminky.urs.cz/item/CS_URS_2024_02/185804514R00" TargetMode="External"/><Relationship Id="rId1" Type="http://schemas.openxmlformats.org/officeDocument/2006/relationships/hyperlink" Target="https://podminky.urs.cz/item/CS_URS_2024_02/111104311R00" TargetMode="External"/><Relationship Id="rId6" Type="http://schemas.openxmlformats.org/officeDocument/2006/relationships/hyperlink" Target="https://podminky.urs.cz/item/CS_URS_2024_02/185851111R00" TargetMode="External"/><Relationship Id="rId5" Type="http://schemas.openxmlformats.org/officeDocument/2006/relationships/hyperlink" Target="https://podminky.urs.cz/item/CS_URS_2024_02/185804311R00" TargetMode="External"/><Relationship Id="rId4" Type="http://schemas.openxmlformats.org/officeDocument/2006/relationships/hyperlink" Target="https://podminky.urs.cz/item/CS_URS_2024_02/184808211R00" TargetMode="External"/><Relationship Id="rId9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998231311R00" TargetMode="External"/><Relationship Id="rId3" Type="http://schemas.openxmlformats.org/officeDocument/2006/relationships/hyperlink" Target="https://podminky.urs.cz/item/CS_URS_2024_02/185804513R00" TargetMode="External"/><Relationship Id="rId7" Type="http://schemas.openxmlformats.org/officeDocument/2006/relationships/hyperlink" Target="https://podminky.urs.cz/item/CS_URS_2024_02/184921093R00" TargetMode="External"/><Relationship Id="rId2" Type="http://schemas.openxmlformats.org/officeDocument/2006/relationships/hyperlink" Target="https://podminky.urs.cz/item/CS_URS_2024_02/185804514R00" TargetMode="External"/><Relationship Id="rId1" Type="http://schemas.openxmlformats.org/officeDocument/2006/relationships/hyperlink" Target="https://podminky.urs.cz/item/CS_URS_2024_02/111104311R00" TargetMode="External"/><Relationship Id="rId6" Type="http://schemas.openxmlformats.org/officeDocument/2006/relationships/hyperlink" Target="https://podminky.urs.cz/item/CS_URS_2024_02/185851111R00" TargetMode="External"/><Relationship Id="rId5" Type="http://schemas.openxmlformats.org/officeDocument/2006/relationships/hyperlink" Target="https://podminky.urs.cz/item/CS_URS_2024_02/185804311R00" TargetMode="External"/><Relationship Id="rId4" Type="http://schemas.openxmlformats.org/officeDocument/2006/relationships/hyperlink" Target="https://podminky.urs.cz/item/CS_URS_2024_02/184808211R00" TargetMode="External"/><Relationship Id="rId9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84921093R00" TargetMode="External"/><Relationship Id="rId3" Type="http://schemas.openxmlformats.org/officeDocument/2006/relationships/hyperlink" Target="https://podminky.urs.cz/item/CS_URS_2024_02/185804513R00" TargetMode="External"/><Relationship Id="rId7" Type="http://schemas.openxmlformats.org/officeDocument/2006/relationships/hyperlink" Target="https://podminky.urs.cz/item/CS_URS_2024_02/12f.1" TargetMode="External"/><Relationship Id="rId2" Type="http://schemas.openxmlformats.org/officeDocument/2006/relationships/hyperlink" Target="https://podminky.urs.cz/item/CS_URS_2024_02/185804514R00" TargetMode="External"/><Relationship Id="rId1" Type="http://schemas.openxmlformats.org/officeDocument/2006/relationships/hyperlink" Target="https://podminky.urs.cz/item/CS_URS_2024_02/111104311R00" TargetMode="External"/><Relationship Id="rId6" Type="http://schemas.openxmlformats.org/officeDocument/2006/relationships/hyperlink" Target="https://podminky.urs.cz/item/CS_URS_2024_02/12f" TargetMode="External"/><Relationship Id="rId5" Type="http://schemas.openxmlformats.org/officeDocument/2006/relationships/hyperlink" Target="https://podminky.urs.cz/item/CS_URS_2024_02/185804311R00" TargetMode="External"/><Relationship Id="rId10" Type="http://schemas.openxmlformats.org/officeDocument/2006/relationships/drawing" Target="../drawings/drawing9.xml"/><Relationship Id="rId4" Type="http://schemas.openxmlformats.org/officeDocument/2006/relationships/hyperlink" Target="https://podminky.urs.cz/item/CS_URS_2024_02/184808211R00" TargetMode="External"/><Relationship Id="rId9" Type="http://schemas.openxmlformats.org/officeDocument/2006/relationships/hyperlink" Target="https://podminky.urs.cz/item/CS_URS_2024_02/998231311R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31"/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96" t="s">
        <v>14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R5" s="17"/>
      <c r="BE5" s="193" t="s">
        <v>15</v>
      </c>
      <c r="BS5" s="14" t="s">
        <v>6</v>
      </c>
    </row>
    <row r="6" spans="1:74" ht="36.950000000000003" customHeight="1">
      <c r="B6" s="17"/>
      <c r="D6" s="23" t="s">
        <v>16</v>
      </c>
      <c r="K6" s="197" t="s">
        <v>17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R6" s="17"/>
      <c r="BE6" s="194"/>
      <c r="BS6" s="14" t="s">
        <v>6</v>
      </c>
    </row>
    <row r="7" spans="1:74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94"/>
      <c r="BS7" s="14" t="s">
        <v>6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94"/>
      <c r="BS8" s="14" t="s">
        <v>6</v>
      </c>
    </row>
    <row r="9" spans="1:74" ht="14.45" customHeight="1">
      <c r="B9" s="17"/>
      <c r="AR9" s="17"/>
      <c r="BE9" s="194"/>
      <c r="BS9" s="14" t="s">
        <v>6</v>
      </c>
    </row>
    <row r="10" spans="1:74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94"/>
      <c r="BS10" s="14" t="s">
        <v>6</v>
      </c>
    </row>
    <row r="11" spans="1:74" ht="18.399999999999999" customHeight="1">
      <c r="B11" s="17"/>
      <c r="E11" s="22" t="s">
        <v>21</v>
      </c>
      <c r="AK11" s="24" t="s">
        <v>26</v>
      </c>
      <c r="AN11" s="22" t="s">
        <v>1</v>
      </c>
      <c r="AR11" s="17"/>
      <c r="BE11" s="194"/>
      <c r="BS11" s="14" t="s">
        <v>6</v>
      </c>
    </row>
    <row r="12" spans="1:74" ht="6.95" customHeight="1">
      <c r="B12" s="17"/>
      <c r="AR12" s="17"/>
      <c r="BE12" s="194"/>
      <c r="BS12" s="14" t="s">
        <v>6</v>
      </c>
    </row>
    <row r="13" spans="1:74" ht="12" customHeight="1">
      <c r="B13" s="17"/>
      <c r="D13" s="24" t="s">
        <v>27</v>
      </c>
      <c r="AK13" s="24" t="s">
        <v>25</v>
      </c>
      <c r="AN13" s="26" t="s">
        <v>28</v>
      </c>
      <c r="AR13" s="17"/>
      <c r="BE13" s="194"/>
      <c r="BS13" s="14" t="s">
        <v>6</v>
      </c>
    </row>
    <row r="14" spans="1:74">
      <c r="B14" s="17"/>
      <c r="E14" s="198" t="s">
        <v>28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24" t="s">
        <v>26</v>
      </c>
      <c r="AN14" s="26" t="s">
        <v>28</v>
      </c>
      <c r="AR14" s="17"/>
      <c r="BE14" s="194"/>
      <c r="BS14" s="14" t="s">
        <v>6</v>
      </c>
    </row>
    <row r="15" spans="1:74" ht="6.95" customHeight="1">
      <c r="B15" s="17"/>
      <c r="AR15" s="17"/>
      <c r="BE15" s="194"/>
      <c r="BS15" s="14" t="s">
        <v>4</v>
      </c>
    </row>
    <row r="16" spans="1:74" ht="12" customHeight="1">
      <c r="B16" s="17"/>
      <c r="D16" s="24" t="s">
        <v>29</v>
      </c>
      <c r="AK16" s="24" t="s">
        <v>25</v>
      </c>
      <c r="AN16" s="22" t="s">
        <v>1</v>
      </c>
      <c r="AR16" s="17"/>
      <c r="BE16" s="194"/>
      <c r="BS16" s="14" t="s">
        <v>4</v>
      </c>
    </row>
    <row r="17" spans="2:71" ht="18.399999999999999" customHeight="1">
      <c r="B17" s="17"/>
      <c r="E17" s="22" t="s">
        <v>21</v>
      </c>
      <c r="AK17" s="24" t="s">
        <v>26</v>
      </c>
      <c r="AN17" s="22" t="s">
        <v>1</v>
      </c>
      <c r="AR17" s="17"/>
      <c r="BE17" s="194"/>
      <c r="BS17" s="14" t="s">
        <v>30</v>
      </c>
    </row>
    <row r="18" spans="2:71" ht="6.95" customHeight="1">
      <c r="B18" s="17"/>
      <c r="AR18" s="17"/>
      <c r="BE18" s="194"/>
      <c r="BS18" s="14" t="s">
        <v>6</v>
      </c>
    </row>
    <row r="19" spans="2:71" ht="12" customHeight="1">
      <c r="B19" s="17"/>
      <c r="D19" s="24" t="s">
        <v>31</v>
      </c>
      <c r="AK19" s="24" t="s">
        <v>25</v>
      </c>
      <c r="AN19" s="22" t="s">
        <v>1</v>
      </c>
      <c r="AR19" s="17"/>
      <c r="BE19" s="194"/>
      <c r="BS19" s="14" t="s">
        <v>6</v>
      </c>
    </row>
    <row r="20" spans="2:71" ht="18.399999999999999" customHeight="1">
      <c r="B20" s="17"/>
      <c r="E20" s="22" t="s">
        <v>21</v>
      </c>
      <c r="AK20" s="24" t="s">
        <v>26</v>
      </c>
      <c r="AN20" s="22" t="s">
        <v>1</v>
      </c>
      <c r="AR20" s="17"/>
      <c r="BE20" s="194"/>
      <c r="BS20" s="14" t="s">
        <v>4</v>
      </c>
    </row>
    <row r="21" spans="2:71" ht="6.95" customHeight="1">
      <c r="B21" s="17"/>
      <c r="AR21" s="17"/>
      <c r="BE21" s="194"/>
    </row>
    <row r="22" spans="2:71" ht="12" customHeight="1">
      <c r="B22" s="17"/>
      <c r="D22" s="24" t="s">
        <v>32</v>
      </c>
      <c r="AR22" s="17"/>
      <c r="BE22" s="194"/>
    </row>
    <row r="23" spans="2:71" ht="16.5" customHeight="1">
      <c r="B23" s="17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7"/>
      <c r="BE23" s="194"/>
    </row>
    <row r="24" spans="2:71" ht="6.95" customHeight="1">
      <c r="B24" s="17"/>
      <c r="AR24" s="17"/>
      <c r="BE24" s="194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4"/>
    </row>
    <row r="26" spans="2:71" s="1" customFormat="1" ht="25.9" customHeight="1">
      <c r="B26" s="29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01">
        <f>ROUND(AG94,2)</f>
        <v>0</v>
      </c>
      <c r="AL26" s="202"/>
      <c r="AM26" s="202"/>
      <c r="AN26" s="202"/>
      <c r="AO26" s="202"/>
      <c r="AR26" s="29"/>
      <c r="BE26" s="194"/>
    </row>
    <row r="27" spans="2:71" s="1" customFormat="1" ht="6.95" customHeight="1">
      <c r="B27" s="29"/>
      <c r="AR27" s="29"/>
      <c r="BE27" s="194"/>
    </row>
    <row r="28" spans="2:71" s="1" customFormat="1">
      <c r="B28" s="29"/>
      <c r="L28" s="203" t="s">
        <v>34</v>
      </c>
      <c r="M28" s="203"/>
      <c r="N28" s="203"/>
      <c r="O28" s="203"/>
      <c r="P28" s="203"/>
      <c r="W28" s="203" t="s">
        <v>35</v>
      </c>
      <c r="X28" s="203"/>
      <c r="Y28" s="203"/>
      <c r="Z28" s="203"/>
      <c r="AA28" s="203"/>
      <c r="AB28" s="203"/>
      <c r="AC28" s="203"/>
      <c r="AD28" s="203"/>
      <c r="AE28" s="203"/>
      <c r="AK28" s="203" t="s">
        <v>36</v>
      </c>
      <c r="AL28" s="203"/>
      <c r="AM28" s="203"/>
      <c r="AN28" s="203"/>
      <c r="AO28" s="203"/>
      <c r="AR28" s="29"/>
      <c r="BE28" s="194"/>
    </row>
    <row r="29" spans="2:71" s="2" customFormat="1" ht="14.45" customHeight="1">
      <c r="B29" s="33"/>
      <c r="D29" s="24" t="s">
        <v>37</v>
      </c>
      <c r="F29" s="24" t="s">
        <v>38</v>
      </c>
      <c r="L29" s="206">
        <v>0.21</v>
      </c>
      <c r="M29" s="205"/>
      <c r="N29" s="205"/>
      <c r="O29" s="205"/>
      <c r="P29" s="205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04">
        <f>ROUND(AV94, 2)</f>
        <v>0</v>
      </c>
      <c r="AL29" s="205"/>
      <c r="AM29" s="205"/>
      <c r="AN29" s="205"/>
      <c r="AO29" s="205"/>
      <c r="AR29" s="33"/>
      <c r="BE29" s="195"/>
    </row>
    <row r="30" spans="2:71" s="2" customFormat="1" ht="14.45" customHeight="1">
      <c r="B30" s="33"/>
      <c r="F30" s="24" t="s">
        <v>39</v>
      </c>
      <c r="L30" s="206">
        <v>0.12</v>
      </c>
      <c r="M30" s="205"/>
      <c r="N30" s="205"/>
      <c r="O30" s="205"/>
      <c r="P30" s="205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4">
        <f>ROUND(AW94, 2)</f>
        <v>0</v>
      </c>
      <c r="AL30" s="205"/>
      <c r="AM30" s="205"/>
      <c r="AN30" s="205"/>
      <c r="AO30" s="205"/>
      <c r="AR30" s="33"/>
      <c r="BE30" s="195"/>
    </row>
    <row r="31" spans="2:71" s="2" customFormat="1" ht="14.45" hidden="1" customHeight="1">
      <c r="B31" s="33"/>
      <c r="F31" s="24" t="s">
        <v>40</v>
      </c>
      <c r="L31" s="206">
        <v>0.21</v>
      </c>
      <c r="M31" s="205"/>
      <c r="N31" s="205"/>
      <c r="O31" s="205"/>
      <c r="P31" s="205"/>
      <c r="W31" s="204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3"/>
      <c r="BE31" s="195"/>
    </row>
    <row r="32" spans="2:71" s="2" customFormat="1" ht="14.45" hidden="1" customHeight="1">
      <c r="B32" s="33"/>
      <c r="F32" s="24" t="s">
        <v>41</v>
      </c>
      <c r="L32" s="206">
        <v>0.12</v>
      </c>
      <c r="M32" s="205"/>
      <c r="N32" s="205"/>
      <c r="O32" s="205"/>
      <c r="P32" s="205"/>
      <c r="W32" s="204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3"/>
      <c r="BE32" s="195"/>
    </row>
    <row r="33" spans="2:57" s="2" customFormat="1" ht="14.45" hidden="1" customHeight="1">
      <c r="B33" s="33"/>
      <c r="F33" s="24" t="s">
        <v>42</v>
      </c>
      <c r="L33" s="206">
        <v>0</v>
      </c>
      <c r="M33" s="205"/>
      <c r="N33" s="205"/>
      <c r="O33" s="205"/>
      <c r="P33" s="205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3"/>
      <c r="BE33" s="195"/>
    </row>
    <row r="34" spans="2:57" s="1" customFormat="1" ht="6.95" customHeight="1">
      <c r="B34" s="29"/>
      <c r="AR34" s="29"/>
      <c r="BE34" s="194"/>
    </row>
    <row r="35" spans="2:57" s="1" customFormat="1" ht="25.9" customHeight="1">
      <c r="B35" s="29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210" t="s">
        <v>45</v>
      </c>
      <c r="Y35" s="208"/>
      <c r="Z35" s="208"/>
      <c r="AA35" s="208"/>
      <c r="AB35" s="208"/>
      <c r="AC35" s="36"/>
      <c r="AD35" s="36"/>
      <c r="AE35" s="36"/>
      <c r="AF35" s="36"/>
      <c r="AG35" s="36"/>
      <c r="AH35" s="36"/>
      <c r="AI35" s="36"/>
      <c r="AJ35" s="36"/>
      <c r="AK35" s="207">
        <f>SUM(AK26:AK33)</f>
        <v>0</v>
      </c>
      <c r="AL35" s="208"/>
      <c r="AM35" s="208"/>
      <c r="AN35" s="208"/>
      <c r="AO35" s="209"/>
      <c r="AP35" s="34"/>
      <c r="AQ35" s="34"/>
      <c r="AR35" s="29"/>
    </row>
    <row r="36" spans="2:57" s="1" customFormat="1" ht="6.95" customHeight="1">
      <c r="B36" s="29"/>
      <c r="AR36" s="29"/>
    </row>
    <row r="37" spans="2:57" s="1" customFormat="1" ht="14.45" customHeight="1">
      <c r="B37" s="29"/>
      <c r="AR37" s="29"/>
    </row>
    <row r="38" spans="2:57" ht="14.45" customHeight="1">
      <c r="B38" s="17"/>
      <c r="AR38" s="17"/>
    </row>
    <row r="39" spans="2:57" ht="14.45" customHeight="1">
      <c r="B39" s="17"/>
      <c r="AR39" s="17"/>
    </row>
    <row r="40" spans="2:57" ht="14.45" customHeight="1">
      <c r="B40" s="17"/>
      <c r="AR40" s="17"/>
    </row>
    <row r="41" spans="2:57" ht="14.45" customHeight="1">
      <c r="B41" s="17"/>
      <c r="AR41" s="17"/>
    </row>
    <row r="42" spans="2:57" ht="14.45" customHeight="1">
      <c r="B42" s="17"/>
      <c r="AR42" s="17"/>
    </row>
    <row r="43" spans="2:57" ht="14.45" customHeight="1">
      <c r="B43" s="17"/>
      <c r="AR43" s="17"/>
    </row>
    <row r="44" spans="2:57" ht="14.45" customHeight="1">
      <c r="B44" s="17"/>
      <c r="AR44" s="17"/>
    </row>
    <row r="45" spans="2:57" ht="14.45" customHeight="1">
      <c r="B45" s="17"/>
      <c r="AR45" s="17"/>
    </row>
    <row r="46" spans="2:57" ht="14.45" customHeight="1">
      <c r="B46" s="17"/>
      <c r="AR46" s="17"/>
    </row>
    <row r="47" spans="2:57" ht="14.45" customHeight="1">
      <c r="B47" s="17"/>
      <c r="AR47" s="17"/>
    </row>
    <row r="48" spans="2:57" ht="14.45" customHeight="1">
      <c r="B48" s="17"/>
      <c r="AR48" s="17"/>
    </row>
    <row r="49" spans="2:44" s="1" customFormat="1" ht="14.45" customHeight="1">
      <c r="B49" s="29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>
      <c r="B60" s="29"/>
      <c r="D60" s="40" t="s">
        <v>48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49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48</v>
      </c>
      <c r="AI60" s="31"/>
      <c r="AJ60" s="31"/>
      <c r="AK60" s="31"/>
      <c r="AL60" s="31"/>
      <c r="AM60" s="40" t="s">
        <v>49</v>
      </c>
      <c r="AN60" s="31"/>
      <c r="AO60" s="31"/>
      <c r="AR60" s="29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>
      <c r="B64" s="29"/>
      <c r="D64" s="38" t="s">
        <v>50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51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>
      <c r="B75" s="29"/>
      <c r="D75" s="40" t="s">
        <v>48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49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48</v>
      </c>
      <c r="AI75" s="31"/>
      <c r="AJ75" s="31"/>
      <c r="AK75" s="31"/>
      <c r="AL75" s="31"/>
      <c r="AM75" s="40" t="s">
        <v>49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5" customHeight="1">
      <c r="B82" s="29"/>
      <c r="C82" s="18" t="s">
        <v>52</v>
      </c>
      <c r="AR82" s="29"/>
    </row>
    <row r="83" spans="1:91" s="1" customFormat="1" ht="6.95" customHeight="1">
      <c r="B83" s="29"/>
      <c r="AR83" s="29"/>
    </row>
    <row r="84" spans="1:91" s="3" customFormat="1" ht="12" customHeight="1">
      <c r="B84" s="45"/>
      <c r="C84" s="24" t="s">
        <v>13</v>
      </c>
      <c r="L84" s="3" t="str">
        <f>K5</f>
        <v>02-0292</v>
      </c>
      <c r="AR84" s="45"/>
    </row>
    <row r="85" spans="1:91" s="4" customFormat="1" ht="36.950000000000003" customHeight="1">
      <c r="B85" s="46"/>
      <c r="C85" s="47" t="s">
        <v>16</v>
      </c>
      <c r="L85" s="191" t="str">
        <f>K6</f>
        <v>IP 4, IP 5, IP 7 v k.ú. Martinice u Holešova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R85" s="46"/>
    </row>
    <row r="86" spans="1:91" s="1" customFormat="1" ht="6.95" customHeight="1">
      <c r="B86" s="29"/>
      <c r="AR86" s="29"/>
    </row>
    <row r="87" spans="1:91" s="1" customFormat="1" ht="12" customHeight="1">
      <c r="B87" s="29"/>
      <c r="C87" s="24" t="s">
        <v>20</v>
      </c>
      <c r="L87" s="48" t="str">
        <f>IF(K8="","",K8)</f>
        <v xml:space="preserve"> </v>
      </c>
      <c r="AI87" s="24" t="s">
        <v>22</v>
      </c>
      <c r="AM87" s="219" t="str">
        <f>IF(AN8= "","",AN8)</f>
        <v>15. 7. 2024</v>
      </c>
      <c r="AN87" s="219"/>
      <c r="AR87" s="29"/>
    </row>
    <row r="88" spans="1:91" s="1" customFormat="1" ht="6.95" customHeight="1">
      <c r="B88" s="29"/>
      <c r="AR88" s="29"/>
    </row>
    <row r="89" spans="1:91" s="1" customFormat="1" ht="15.2" customHeight="1">
      <c r="B89" s="29"/>
      <c r="C89" s="24" t="s">
        <v>24</v>
      </c>
      <c r="L89" s="3" t="str">
        <f>IF(E11= "","",E11)</f>
        <v xml:space="preserve"> </v>
      </c>
      <c r="AI89" s="24" t="s">
        <v>29</v>
      </c>
      <c r="AM89" s="217" t="str">
        <f>IF(E17="","",E17)</f>
        <v xml:space="preserve"> </v>
      </c>
      <c r="AN89" s="218"/>
      <c r="AO89" s="218"/>
      <c r="AP89" s="218"/>
      <c r="AR89" s="29"/>
      <c r="AS89" s="221" t="s">
        <v>53</v>
      </c>
      <c r="AT89" s="222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2" customHeight="1">
      <c r="B90" s="29"/>
      <c r="C90" s="24" t="s">
        <v>27</v>
      </c>
      <c r="L90" s="3" t="str">
        <f>IF(E14= "Vyplň údaj","",E14)</f>
        <v/>
      </c>
      <c r="AI90" s="24" t="s">
        <v>31</v>
      </c>
      <c r="AM90" s="217" t="str">
        <f>IF(E20="","",E20)</f>
        <v xml:space="preserve"> </v>
      </c>
      <c r="AN90" s="218"/>
      <c r="AO90" s="218"/>
      <c r="AP90" s="218"/>
      <c r="AR90" s="29"/>
      <c r="AS90" s="223"/>
      <c r="AT90" s="224"/>
      <c r="BD90" s="53"/>
    </row>
    <row r="91" spans="1:91" s="1" customFormat="1" ht="10.9" customHeight="1">
      <c r="B91" s="29"/>
      <c r="AR91" s="29"/>
      <c r="AS91" s="223"/>
      <c r="AT91" s="224"/>
      <c r="BD91" s="53"/>
    </row>
    <row r="92" spans="1:91" s="1" customFormat="1" ht="29.25" customHeight="1">
      <c r="B92" s="29"/>
      <c r="C92" s="186" t="s">
        <v>54</v>
      </c>
      <c r="D92" s="187"/>
      <c r="E92" s="187"/>
      <c r="F92" s="187"/>
      <c r="G92" s="187"/>
      <c r="H92" s="54"/>
      <c r="I92" s="190" t="s">
        <v>55</v>
      </c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215" t="s">
        <v>56</v>
      </c>
      <c r="AH92" s="187"/>
      <c r="AI92" s="187"/>
      <c r="AJ92" s="187"/>
      <c r="AK92" s="187"/>
      <c r="AL92" s="187"/>
      <c r="AM92" s="187"/>
      <c r="AN92" s="190" t="s">
        <v>57</v>
      </c>
      <c r="AO92" s="187"/>
      <c r="AP92" s="220"/>
      <c r="AQ92" s="55" t="s">
        <v>58</v>
      </c>
      <c r="AR92" s="29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</row>
    <row r="93" spans="1:91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60"/>
      <c r="C94" s="61" t="s">
        <v>71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25">
        <f>ROUND(AG95+AG96+AG104,2)</f>
        <v>0</v>
      </c>
      <c r="AH94" s="225"/>
      <c r="AI94" s="225"/>
      <c r="AJ94" s="225"/>
      <c r="AK94" s="225"/>
      <c r="AL94" s="225"/>
      <c r="AM94" s="225"/>
      <c r="AN94" s="226">
        <f>SUM(AG94,AT94)</f>
        <v>0</v>
      </c>
      <c r="AO94" s="226"/>
      <c r="AP94" s="226"/>
      <c r="AQ94" s="64" t="s">
        <v>1</v>
      </c>
      <c r="AR94" s="60"/>
      <c r="AS94" s="65">
        <f>ROUND(AS95+AS96+AS104,2)</f>
        <v>0</v>
      </c>
      <c r="AT94" s="66">
        <f>ROUND(SUM(AV94:AW94),2)</f>
        <v>0</v>
      </c>
      <c r="AU94" s="67">
        <f>ROUND(AU95+AU96+AU104,5)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ROUND(AZ95+AZ96+AZ104,2)</f>
        <v>0</v>
      </c>
      <c r="BA94" s="66">
        <f>ROUND(BA95+BA96+BA104,2)</f>
        <v>0</v>
      </c>
      <c r="BB94" s="66">
        <f>ROUND(BB95+BB96+BB104,2)</f>
        <v>0</v>
      </c>
      <c r="BC94" s="66">
        <f>ROUND(BC95+BC96+BC104,2)</f>
        <v>0</v>
      </c>
      <c r="BD94" s="68">
        <f>ROUND(BD95+BD96+BD104,2)</f>
        <v>0</v>
      </c>
      <c r="BS94" s="69" t="s">
        <v>72</v>
      </c>
      <c r="BT94" s="69" t="s">
        <v>73</v>
      </c>
      <c r="BU94" s="70" t="s">
        <v>74</v>
      </c>
      <c r="BV94" s="69" t="s">
        <v>75</v>
      </c>
      <c r="BW94" s="69" t="s">
        <v>5</v>
      </c>
      <c r="BX94" s="69" t="s">
        <v>76</v>
      </c>
      <c r="CL94" s="69" t="s">
        <v>1</v>
      </c>
    </row>
    <row r="95" spans="1:91" s="6" customFormat="1" ht="16.5" customHeight="1">
      <c r="A95" s="71" t="s">
        <v>77</v>
      </c>
      <c r="B95" s="72"/>
      <c r="C95" s="73"/>
      <c r="D95" s="188" t="s">
        <v>78</v>
      </c>
      <c r="E95" s="188"/>
      <c r="F95" s="188"/>
      <c r="G95" s="188"/>
      <c r="H95" s="188"/>
      <c r="I95" s="74"/>
      <c r="J95" s="188" t="s">
        <v>79</v>
      </c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213">
        <f>'00 - VRN'!J30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75" t="s">
        <v>80</v>
      </c>
      <c r="AR95" s="72"/>
      <c r="AS95" s="76">
        <v>0</v>
      </c>
      <c r="AT95" s="77">
        <f>ROUND(SUM(AV95:AW95),2)</f>
        <v>0</v>
      </c>
      <c r="AU95" s="78">
        <f>'00 - VRN'!P117</f>
        <v>0</v>
      </c>
      <c r="AV95" s="77">
        <f>'00 - VRN'!J33</f>
        <v>0</v>
      </c>
      <c r="AW95" s="77">
        <f>'00 - VRN'!J34</f>
        <v>0</v>
      </c>
      <c r="AX95" s="77">
        <f>'00 - VRN'!J35</f>
        <v>0</v>
      </c>
      <c r="AY95" s="77">
        <f>'00 - VRN'!J36</f>
        <v>0</v>
      </c>
      <c r="AZ95" s="77">
        <f>'00 - VRN'!F33</f>
        <v>0</v>
      </c>
      <c r="BA95" s="77">
        <f>'00 - VRN'!F34</f>
        <v>0</v>
      </c>
      <c r="BB95" s="77">
        <f>'00 - VRN'!F35</f>
        <v>0</v>
      </c>
      <c r="BC95" s="77">
        <f>'00 - VRN'!F36</f>
        <v>0</v>
      </c>
      <c r="BD95" s="79">
        <f>'00 - VRN'!F37</f>
        <v>0</v>
      </c>
      <c r="BT95" s="80" t="s">
        <v>81</v>
      </c>
      <c r="BV95" s="80" t="s">
        <v>75</v>
      </c>
      <c r="BW95" s="80" t="s">
        <v>82</v>
      </c>
      <c r="BX95" s="80" t="s">
        <v>5</v>
      </c>
      <c r="CL95" s="80" t="s">
        <v>1</v>
      </c>
      <c r="CM95" s="80" t="s">
        <v>83</v>
      </c>
    </row>
    <row r="96" spans="1:91" s="6" customFormat="1" ht="16.5" customHeight="1">
      <c r="B96" s="72"/>
      <c r="C96" s="73"/>
      <c r="D96" s="188" t="s">
        <v>84</v>
      </c>
      <c r="E96" s="188"/>
      <c r="F96" s="188"/>
      <c r="G96" s="188"/>
      <c r="H96" s="188"/>
      <c r="I96" s="74"/>
      <c r="J96" s="188" t="s">
        <v>85</v>
      </c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216">
        <f>ROUND(SUM(AG97:AG103),2)</f>
        <v>0</v>
      </c>
      <c r="AH96" s="214"/>
      <c r="AI96" s="214"/>
      <c r="AJ96" s="214"/>
      <c r="AK96" s="214"/>
      <c r="AL96" s="214"/>
      <c r="AM96" s="214"/>
      <c r="AN96" s="213">
        <f>SUM(AG96,AT96)</f>
        <v>0</v>
      </c>
      <c r="AO96" s="214"/>
      <c r="AP96" s="214"/>
      <c r="AQ96" s="75" t="s">
        <v>80</v>
      </c>
      <c r="AR96" s="72"/>
      <c r="AS96" s="76">
        <f>ROUND(SUM(AS97:AS103),2)</f>
        <v>0</v>
      </c>
      <c r="AT96" s="77">
        <f>ROUND(SUM(AV96:AW96),2)</f>
        <v>0</v>
      </c>
      <c r="AU96" s="78">
        <f>ROUND(SUM(AU97:AU103),5)</f>
        <v>0</v>
      </c>
      <c r="AV96" s="77">
        <f>ROUND(AZ96*L29,2)</f>
        <v>0</v>
      </c>
      <c r="AW96" s="77">
        <f>ROUND(BA96*L30,2)</f>
        <v>0</v>
      </c>
      <c r="AX96" s="77">
        <f>ROUND(BB96*L29,2)</f>
        <v>0</v>
      </c>
      <c r="AY96" s="77">
        <f>ROUND(BC96*L30,2)</f>
        <v>0</v>
      </c>
      <c r="AZ96" s="77">
        <f>ROUND(SUM(AZ97:AZ103),2)</f>
        <v>0</v>
      </c>
      <c r="BA96" s="77">
        <f>ROUND(SUM(BA97:BA103),2)</f>
        <v>0</v>
      </c>
      <c r="BB96" s="77">
        <f>ROUND(SUM(BB97:BB103),2)</f>
        <v>0</v>
      </c>
      <c r="BC96" s="77">
        <f>ROUND(SUM(BC97:BC103),2)</f>
        <v>0</v>
      </c>
      <c r="BD96" s="79">
        <f>ROUND(SUM(BD97:BD103),2)</f>
        <v>0</v>
      </c>
      <c r="BS96" s="80" t="s">
        <v>72</v>
      </c>
      <c r="BT96" s="80" t="s">
        <v>81</v>
      </c>
      <c r="BU96" s="80" t="s">
        <v>74</v>
      </c>
      <c r="BV96" s="80" t="s">
        <v>75</v>
      </c>
      <c r="BW96" s="80" t="s">
        <v>86</v>
      </c>
      <c r="BX96" s="80" t="s">
        <v>5</v>
      </c>
      <c r="CL96" s="80" t="s">
        <v>1</v>
      </c>
      <c r="CM96" s="80" t="s">
        <v>83</v>
      </c>
    </row>
    <row r="97" spans="1:91" s="3" customFormat="1" ht="16.5" customHeight="1">
      <c r="A97" s="71" t="s">
        <v>77</v>
      </c>
      <c r="B97" s="45"/>
      <c r="C97" s="81"/>
      <c r="D97" s="81"/>
      <c r="E97" s="189" t="s">
        <v>87</v>
      </c>
      <c r="F97" s="189"/>
      <c r="G97" s="189"/>
      <c r="H97" s="189"/>
      <c r="I97" s="189"/>
      <c r="J97" s="81"/>
      <c r="K97" s="189" t="s">
        <v>88</v>
      </c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211">
        <f>'01.1 - PŘÍPRAVA PŮDY'!J32</f>
        <v>0</v>
      </c>
      <c r="AH97" s="212"/>
      <c r="AI97" s="212"/>
      <c r="AJ97" s="212"/>
      <c r="AK97" s="212"/>
      <c r="AL97" s="212"/>
      <c r="AM97" s="212"/>
      <c r="AN97" s="211">
        <f>SUM(AG97,AT97)</f>
        <v>0</v>
      </c>
      <c r="AO97" s="212"/>
      <c r="AP97" s="212"/>
      <c r="AQ97" s="82" t="s">
        <v>89</v>
      </c>
      <c r="AR97" s="45"/>
      <c r="AS97" s="83">
        <v>0</v>
      </c>
      <c r="AT97" s="84">
        <f>ROUND(SUM(AV97:AW97),2)</f>
        <v>0</v>
      </c>
      <c r="AU97" s="85">
        <f>'01.1 - PŘÍPRAVA PŮDY'!P121</f>
        <v>0</v>
      </c>
      <c r="AV97" s="84">
        <f>'01.1 - PŘÍPRAVA PŮDY'!J35</f>
        <v>0</v>
      </c>
      <c r="AW97" s="84">
        <f>'01.1 - PŘÍPRAVA PŮDY'!J36</f>
        <v>0</v>
      </c>
      <c r="AX97" s="84">
        <f>'01.1 - PŘÍPRAVA PŮDY'!J37</f>
        <v>0</v>
      </c>
      <c r="AY97" s="84">
        <f>'01.1 - PŘÍPRAVA PŮDY'!J38</f>
        <v>0</v>
      </c>
      <c r="AZ97" s="84">
        <f>'01.1 - PŘÍPRAVA PŮDY'!F35</f>
        <v>0</v>
      </c>
      <c r="BA97" s="84">
        <f>'01.1 - PŘÍPRAVA PŮDY'!F36</f>
        <v>0</v>
      </c>
      <c r="BB97" s="84">
        <f>'01.1 - PŘÍPRAVA PŮDY'!F37</f>
        <v>0</v>
      </c>
      <c r="BC97" s="84">
        <f>'01.1 - PŘÍPRAVA PŮDY'!F38</f>
        <v>0</v>
      </c>
      <c r="BD97" s="86">
        <f>'01.1 - PŘÍPRAVA PŮDY'!F39</f>
        <v>0</v>
      </c>
      <c r="BT97" s="22" t="s">
        <v>90</v>
      </c>
      <c r="BV97" s="22" t="s">
        <v>75</v>
      </c>
      <c r="BW97" s="22" t="s">
        <v>91</v>
      </c>
      <c r="BX97" s="22" t="s">
        <v>86</v>
      </c>
      <c r="CL97" s="22" t="s">
        <v>1</v>
      </c>
    </row>
    <row r="98" spans="1:91" s="3" customFormat="1" ht="16.5" customHeight="1">
      <c r="A98" s="71" t="s">
        <v>77</v>
      </c>
      <c r="B98" s="45"/>
      <c r="C98" s="81"/>
      <c r="D98" s="81"/>
      <c r="E98" s="189" t="s">
        <v>92</v>
      </c>
      <c r="F98" s="189"/>
      <c r="G98" s="189"/>
      <c r="H98" s="189"/>
      <c r="I98" s="189"/>
      <c r="J98" s="81"/>
      <c r="K98" s="189" t="s">
        <v>93</v>
      </c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211">
        <f>'01.2 - ZHOTOVENÍ OPLOCENEK'!J32</f>
        <v>0</v>
      </c>
      <c r="AH98" s="212"/>
      <c r="AI98" s="212"/>
      <c r="AJ98" s="212"/>
      <c r="AK98" s="212"/>
      <c r="AL98" s="212"/>
      <c r="AM98" s="212"/>
      <c r="AN98" s="211">
        <f>SUM(AG98,AT98)</f>
        <v>0</v>
      </c>
      <c r="AO98" s="212"/>
      <c r="AP98" s="212"/>
      <c r="AQ98" s="82" t="s">
        <v>89</v>
      </c>
      <c r="AR98" s="45"/>
      <c r="AS98" s="83">
        <v>0</v>
      </c>
      <c r="AT98" s="84">
        <f>ROUND(SUM(AV98:AW98),2)</f>
        <v>0</v>
      </c>
      <c r="AU98" s="85">
        <f>'01.2 - ZHOTOVENÍ OPLOCENEK'!P121</f>
        <v>0</v>
      </c>
      <c r="AV98" s="84">
        <f>'01.2 - ZHOTOVENÍ OPLOCENEK'!J35</f>
        <v>0</v>
      </c>
      <c r="AW98" s="84">
        <f>'01.2 - ZHOTOVENÍ OPLOCENEK'!J36</f>
        <v>0</v>
      </c>
      <c r="AX98" s="84">
        <f>'01.2 - ZHOTOVENÍ OPLOCENEK'!J37</f>
        <v>0</v>
      </c>
      <c r="AY98" s="84">
        <f>'01.2 - ZHOTOVENÍ OPLOCENEK'!J38</f>
        <v>0</v>
      </c>
      <c r="AZ98" s="84">
        <f>'01.2 - ZHOTOVENÍ OPLOCENEK'!F35</f>
        <v>0</v>
      </c>
      <c r="BA98" s="84">
        <f>'01.2 - ZHOTOVENÍ OPLOCENEK'!F36</f>
        <v>0</v>
      </c>
      <c r="BB98" s="84">
        <f>'01.2 - ZHOTOVENÍ OPLOCENEK'!F37</f>
        <v>0</v>
      </c>
      <c r="BC98" s="84">
        <f>'01.2 - ZHOTOVENÍ OPLOCENEK'!F38</f>
        <v>0</v>
      </c>
      <c r="BD98" s="86">
        <f>'01.2 - ZHOTOVENÍ OPLOCENEK'!F39</f>
        <v>0</v>
      </c>
      <c r="BT98" s="22" t="s">
        <v>90</v>
      </c>
      <c r="BV98" s="22" t="s">
        <v>75</v>
      </c>
      <c r="BW98" s="22" t="s">
        <v>94</v>
      </c>
      <c r="BX98" s="22" t="s">
        <v>86</v>
      </c>
      <c r="CL98" s="22" t="s">
        <v>1</v>
      </c>
    </row>
    <row r="99" spans="1:91" s="3" customFormat="1" ht="16.5" customHeight="1">
      <c r="A99" s="71" t="s">
        <v>77</v>
      </c>
      <c r="B99" s="45"/>
      <c r="C99" s="81"/>
      <c r="D99" s="81"/>
      <c r="E99" s="189" t="s">
        <v>95</v>
      </c>
      <c r="F99" s="189"/>
      <c r="G99" s="189"/>
      <c r="H99" s="189"/>
      <c r="I99" s="189"/>
      <c r="J99" s="81"/>
      <c r="K99" s="189" t="s">
        <v>96</v>
      </c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211">
        <f>'01.3 - VÝSADBA DŘEVIN'!J32</f>
        <v>0</v>
      </c>
      <c r="AH99" s="212"/>
      <c r="AI99" s="212"/>
      <c r="AJ99" s="212"/>
      <c r="AK99" s="212"/>
      <c r="AL99" s="212"/>
      <c r="AM99" s="212"/>
      <c r="AN99" s="211">
        <f>SUM(AG99,AT99)</f>
        <v>0</v>
      </c>
      <c r="AO99" s="212"/>
      <c r="AP99" s="212"/>
      <c r="AQ99" s="82" t="s">
        <v>89</v>
      </c>
      <c r="AR99" s="45"/>
      <c r="AS99" s="83">
        <v>0</v>
      </c>
      <c r="AT99" s="84">
        <f>ROUND(SUM(AV99:AW99),2)</f>
        <v>0</v>
      </c>
      <c r="AU99" s="85">
        <f>'01.3 - VÝSADBA DŘEVIN'!P123</f>
        <v>0</v>
      </c>
      <c r="AV99" s="84">
        <f>'01.3 - VÝSADBA DŘEVIN'!J35</f>
        <v>0</v>
      </c>
      <c r="AW99" s="84">
        <f>'01.3 - VÝSADBA DŘEVIN'!J36</f>
        <v>0</v>
      </c>
      <c r="AX99" s="84">
        <f>'01.3 - VÝSADBA DŘEVIN'!J37</f>
        <v>0</v>
      </c>
      <c r="AY99" s="84">
        <f>'01.3 - VÝSADBA DŘEVIN'!J38</f>
        <v>0</v>
      </c>
      <c r="AZ99" s="84">
        <f>'01.3 - VÝSADBA DŘEVIN'!F35</f>
        <v>0</v>
      </c>
      <c r="BA99" s="84">
        <f>'01.3 - VÝSADBA DŘEVIN'!F36</f>
        <v>0</v>
      </c>
      <c r="BB99" s="84">
        <f>'01.3 - VÝSADBA DŘEVIN'!F37</f>
        <v>0</v>
      </c>
      <c r="BC99" s="84">
        <f>'01.3 - VÝSADBA DŘEVIN'!F38</f>
        <v>0</v>
      </c>
      <c r="BD99" s="86">
        <f>'01.3 - VÝSADBA DŘEVIN'!F39</f>
        <v>0</v>
      </c>
      <c r="BT99" s="22" t="s">
        <v>90</v>
      </c>
      <c r="BV99" s="22" t="s">
        <v>75</v>
      </c>
      <c r="BW99" s="22" t="s">
        <v>97</v>
      </c>
      <c r="BX99" s="22" t="s">
        <v>86</v>
      </c>
      <c r="CL99" s="22" t="s">
        <v>1</v>
      </c>
    </row>
    <row r="100" spans="1:91" s="3" customFormat="1" ht="16.5" customHeight="1">
      <c r="A100" s="71" t="s">
        <v>77</v>
      </c>
      <c r="B100" s="45"/>
      <c r="C100" s="81"/>
      <c r="D100" s="81"/>
      <c r="E100" s="189" t="s">
        <v>98</v>
      </c>
      <c r="F100" s="189"/>
      <c r="G100" s="189"/>
      <c r="H100" s="189"/>
      <c r="I100" s="189"/>
      <c r="J100" s="81"/>
      <c r="K100" s="189" t="s">
        <v>99</v>
      </c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211">
        <f>'01.4 - ZALOŽENÍ LUČNÍHO P...'!J32</f>
        <v>0</v>
      </c>
      <c r="AH100" s="212"/>
      <c r="AI100" s="212"/>
      <c r="AJ100" s="212"/>
      <c r="AK100" s="212"/>
      <c r="AL100" s="212"/>
      <c r="AM100" s="212"/>
      <c r="AN100" s="211">
        <f>SUM(AG100,AT100)</f>
        <v>0</v>
      </c>
      <c r="AO100" s="212"/>
      <c r="AP100" s="212"/>
      <c r="AQ100" s="82" t="s">
        <v>89</v>
      </c>
      <c r="AR100" s="45"/>
      <c r="AS100" s="83">
        <v>0</v>
      </c>
      <c r="AT100" s="84">
        <f>ROUND(SUM(AV100:AW100),2)</f>
        <v>0</v>
      </c>
      <c r="AU100" s="85">
        <f>'01.4 - ZALOŽENÍ LUČNÍHO P...'!P121</f>
        <v>0</v>
      </c>
      <c r="AV100" s="84">
        <f>'01.4 - ZALOŽENÍ LUČNÍHO P...'!J35</f>
        <v>0</v>
      </c>
      <c r="AW100" s="84">
        <f>'01.4 - ZALOŽENÍ LUČNÍHO P...'!J36</f>
        <v>0</v>
      </c>
      <c r="AX100" s="84">
        <f>'01.4 - ZALOŽENÍ LUČNÍHO P...'!J37</f>
        <v>0</v>
      </c>
      <c r="AY100" s="84">
        <f>'01.4 - ZALOŽENÍ LUČNÍHO P...'!J38</f>
        <v>0</v>
      </c>
      <c r="AZ100" s="84">
        <f>'01.4 - ZALOŽENÍ LUČNÍHO P...'!F35</f>
        <v>0</v>
      </c>
      <c r="BA100" s="84">
        <f>'01.4 - ZALOŽENÍ LUČNÍHO P...'!F36</f>
        <v>0</v>
      </c>
      <c r="BB100" s="84">
        <f>'01.4 - ZALOŽENÍ LUČNÍHO P...'!F37</f>
        <v>0</v>
      </c>
      <c r="BC100" s="84">
        <f>'01.4 - ZALOŽENÍ LUČNÍHO P...'!F38</f>
        <v>0</v>
      </c>
      <c r="BD100" s="86">
        <f>'01.4 - ZALOŽENÍ LUČNÍHO P...'!F39</f>
        <v>0</v>
      </c>
      <c r="BT100" s="22" t="s">
        <v>90</v>
      </c>
      <c r="BV100" s="22" t="s">
        <v>75</v>
      </c>
      <c r="BW100" s="22" t="s">
        <v>100</v>
      </c>
      <c r="BX100" s="22" t="s">
        <v>86</v>
      </c>
      <c r="CL100" s="22" t="s">
        <v>1</v>
      </c>
    </row>
    <row r="101" spans="1:91" s="3" customFormat="1" ht="16.5" customHeight="1">
      <c r="A101" s="71" t="s">
        <v>77</v>
      </c>
      <c r="B101" s="45"/>
      <c r="C101" s="81"/>
      <c r="D101" s="81"/>
      <c r="E101" s="189" t="s">
        <v>101</v>
      </c>
      <c r="F101" s="189"/>
      <c r="G101" s="189"/>
      <c r="H101" s="189"/>
      <c r="I101" s="189"/>
      <c r="J101" s="81"/>
      <c r="K101" s="189" t="s">
        <v>102</v>
      </c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211">
        <f>'01.5 - Následná péče 1. rok'!J32</f>
        <v>0</v>
      </c>
      <c r="AH101" s="212"/>
      <c r="AI101" s="212"/>
      <c r="AJ101" s="212"/>
      <c r="AK101" s="212"/>
      <c r="AL101" s="212"/>
      <c r="AM101" s="212"/>
      <c r="AN101" s="211">
        <f>SUM(AG101,AT101)</f>
        <v>0</v>
      </c>
      <c r="AO101" s="212"/>
      <c r="AP101" s="212"/>
      <c r="AQ101" s="82" t="s">
        <v>89</v>
      </c>
      <c r="AR101" s="45"/>
      <c r="AS101" s="83">
        <v>0</v>
      </c>
      <c r="AT101" s="84">
        <f>ROUND(SUM(AV101:AW101),2)</f>
        <v>0</v>
      </c>
      <c r="AU101" s="85">
        <f>'01.5 - Následná péče 1. rok'!P121</f>
        <v>0</v>
      </c>
      <c r="AV101" s="84">
        <f>'01.5 - Následná péče 1. rok'!J35</f>
        <v>0</v>
      </c>
      <c r="AW101" s="84">
        <f>'01.5 - Následná péče 1. rok'!J36</f>
        <v>0</v>
      </c>
      <c r="AX101" s="84">
        <f>'01.5 - Následná péče 1. rok'!J37</f>
        <v>0</v>
      </c>
      <c r="AY101" s="84">
        <f>'01.5 - Následná péče 1. rok'!J38</f>
        <v>0</v>
      </c>
      <c r="AZ101" s="84">
        <f>'01.5 - Následná péče 1. rok'!F35</f>
        <v>0</v>
      </c>
      <c r="BA101" s="84">
        <f>'01.5 - Následná péče 1. rok'!F36</f>
        <v>0</v>
      </c>
      <c r="BB101" s="84">
        <f>'01.5 - Následná péče 1. rok'!F37</f>
        <v>0</v>
      </c>
      <c r="BC101" s="84">
        <f>'01.5 - Následná péče 1. rok'!F38</f>
        <v>0</v>
      </c>
      <c r="BD101" s="86">
        <f>'01.5 - Následná péče 1. rok'!F39</f>
        <v>0</v>
      </c>
      <c r="BT101" s="22" t="s">
        <v>90</v>
      </c>
      <c r="BV101" s="22" t="s">
        <v>75</v>
      </c>
      <c r="BW101" s="22" t="s">
        <v>103</v>
      </c>
      <c r="BX101" s="22" t="s">
        <v>86</v>
      </c>
      <c r="CL101" s="22" t="s">
        <v>1</v>
      </c>
    </row>
    <row r="102" spans="1:91" s="3" customFormat="1" ht="16.5" customHeight="1">
      <c r="A102" s="71" t="s">
        <v>77</v>
      </c>
      <c r="B102" s="45"/>
      <c r="C102" s="81"/>
      <c r="D102" s="81"/>
      <c r="E102" s="189" t="s">
        <v>104</v>
      </c>
      <c r="F102" s="189"/>
      <c r="G102" s="189"/>
      <c r="H102" s="189"/>
      <c r="I102" s="189"/>
      <c r="J102" s="81"/>
      <c r="K102" s="189" t="s">
        <v>105</v>
      </c>
      <c r="L102" s="189"/>
      <c r="M102" s="189"/>
      <c r="N102" s="189"/>
      <c r="O102" s="189"/>
      <c r="P102" s="189"/>
      <c r="Q102" s="189"/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211">
        <f>'01.6 - Následná péče 2. rok'!J32</f>
        <v>0</v>
      </c>
      <c r="AH102" s="212"/>
      <c r="AI102" s="212"/>
      <c r="AJ102" s="212"/>
      <c r="AK102" s="212"/>
      <c r="AL102" s="212"/>
      <c r="AM102" s="212"/>
      <c r="AN102" s="211">
        <f>SUM(AG102,AT102)</f>
        <v>0</v>
      </c>
      <c r="AO102" s="212"/>
      <c r="AP102" s="212"/>
      <c r="AQ102" s="82" t="s">
        <v>89</v>
      </c>
      <c r="AR102" s="45"/>
      <c r="AS102" s="83">
        <v>0</v>
      </c>
      <c r="AT102" s="84">
        <f>ROUND(SUM(AV102:AW102),2)</f>
        <v>0</v>
      </c>
      <c r="AU102" s="85">
        <f>'01.6 - Následná péče 2. rok'!P121</f>
        <v>0</v>
      </c>
      <c r="AV102" s="84">
        <f>'01.6 - Následná péče 2. rok'!J35</f>
        <v>0</v>
      </c>
      <c r="AW102" s="84">
        <f>'01.6 - Následná péče 2. rok'!J36</f>
        <v>0</v>
      </c>
      <c r="AX102" s="84">
        <f>'01.6 - Následná péče 2. rok'!J37</f>
        <v>0</v>
      </c>
      <c r="AY102" s="84">
        <f>'01.6 - Následná péče 2. rok'!J38</f>
        <v>0</v>
      </c>
      <c r="AZ102" s="84">
        <f>'01.6 - Následná péče 2. rok'!F35</f>
        <v>0</v>
      </c>
      <c r="BA102" s="84">
        <f>'01.6 - Následná péče 2. rok'!F36</f>
        <v>0</v>
      </c>
      <c r="BB102" s="84">
        <f>'01.6 - Následná péče 2. rok'!F37</f>
        <v>0</v>
      </c>
      <c r="BC102" s="84">
        <f>'01.6 - Následná péče 2. rok'!F38</f>
        <v>0</v>
      </c>
      <c r="BD102" s="86">
        <f>'01.6 - Následná péče 2. rok'!F39</f>
        <v>0</v>
      </c>
      <c r="BT102" s="22" t="s">
        <v>90</v>
      </c>
      <c r="BV102" s="22" t="s">
        <v>75</v>
      </c>
      <c r="BW102" s="22" t="s">
        <v>106</v>
      </c>
      <c r="BX102" s="22" t="s">
        <v>86</v>
      </c>
      <c r="CL102" s="22" t="s">
        <v>1</v>
      </c>
    </row>
    <row r="103" spans="1:91" s="3" customFormat="1" ht="16.5" customHeight="1">
      <c r="A103" s="71" t="s">
        <v>77</v>
      </c>
      <c r="B103" s="45"/>
      <c r="C103" s="81"/>
      <c r="D103" s="81"/>
      <c r="E103" s="189" t="s">
        <v>107</v>
      </c>
      <c r="F103" s="189"/>
      <c r="G103" s="189"/>
      <c r="H103" s="189"/>
      <c r="I103" s="189"/>
      <c r="J103" s="81"/>
      <c r="K103" s="189" t="s">
        <v>108</v>
      </c>
      <c r="L103" s="189"/>
      <c r="M103" s="189"/>
      <c r="N103" s="189"/>
      <c r="O103" s="189"/>
      <c r="P103" s="189"/>
      <c r="Q103" s="189"/>
      <c r="R103" s="189"/>
      <c r="S103" s="189"/>
      <c r="T103" s="189"/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211">
        <f>'01.7 - Následná péče 3. rok'!J32</f>
        <v>0</v>
      </c>
      <c r="AH103" s="212"/>
      <c r="AI103" s="212"/>
      <c r="AJ103" s="212"/>
      <c r="AK103" s="212"/>
      <c r="AL103" s="212"/>
      <c r="AM103" s="212"/>
      <c r="AN103" s="211">
        <f>SUM(AG103,AT103)</f>
        <v>0</v>
      </c>
      <c r="AO103" s="212"/>
      <c r="AP103" s="212"/>
      <c r="AQ103" s="82" t="s">
        <v>89</v>
      </c>
      <c r="AR103" s="45"/>
      <c r="AS103" s="83">
        <v>0</v>
      </c>
      <c r="AT103" s="84">
        <f>ROUND(SUM(AV103:AW103),2)</f>
        <v>0</v>
      </c>
      <c r="AU103" s="85">
        <f>'01.7 - Následná péče 3. rok'!P121</f>
        <v>0</v>
      </c>
      <c r="AV103" s="84">
        <f>'01.7 - Následná péče 3. rok'!J35</f>
        <v>0</v>
      </c>
      <c r="AW103" s="84">
        <f>'01.7 - Následná péče 3. rok'!J36</f>
        <v>0</v>
      </c>
      <c r="AX103" s="84">
        <f>'01.7 - Následná péče 3. rok'!J37</f>
        <v>0</v>
      </c>
      <c r="AY103" s="84">
        <f>'01.7 - Následná péče 3. rok'!J38</f>
        <v>0</v>
      </c>
      <c r="AZ103" s="84">
        <f>'01.7 - Následná péče 3. rok'!F35</f>
        <v>0</v>
      </c>
      <c r="BA103" s="84">
        <f>'01.7 - Následná péče 3. rok'!F36</f>
        <v>0</v>
      </c>
      <c r="BB103" s="84">
        <f>'01.7 - Následná péče 3. rok'!F37</f>
        <v>0</v>
      </c>
      <c r="BC103" s="84">
        <f>'01.7 - Následná péče 3. rok'!F38</f>
        <v>0</v>
      </c>
      <c r="BD103" s="86">
        <f>'01.7 - Následná péče 3. rok'!F39</f>
        <v>0</v>
      </c>
      <c r="BT103" s="22" t="s">
        <v>90</v>
      </c>
      <c r="BV103" s="22" t="s">
        <v>75</v>
      </c>
      <c r="BW103" s="22" t="s">
        <v>109</v>
      </c>
      <c r="BX103" s="22" t="s">
        <v>86</v>
      </c>
      <c r="CL103" s="22" t="s">
        <v>1</v>
      </c>
    </row>
    <row r="104" spans="1:91" s="6" customFormat="1" ht="24.75" customHeight="1">
      <c r="A104" s="71" t="s">
        <v>77</v>
      </c>
      <c r="B104" s="72"/>
      <c r="C104" s="73"/>
      <c r="D104" s="188" t="s">
        <v>110</v>
      </c>
      <c r="E104" s="188"/>
      <c r="F104" s="188"/>
      <c r="G104" s="188"/>
      <c r="H104" s="188"/>
      <c r="I104" s="74"/>
      <c r="J104" s="188" t="s">
        <v>111</v>
      </c>
      <c r="K104" s="188"/>
      <c r="L104" s="188"/>
      <c r="M104" s="188"/>
      <c r="N104" s="188"/>
      <c r="O104" s="188"/>
      <c r="P104" s="188"/>
      <c r="Q104" s="188"/>
      <c r="R104" s="188"/>
      <c r="S104" s="188"/>
      <c r="T104" s="188"/>
      <c r="U104" s="188"/>
      <c r="V104" s="188"/>
      <c r="W104" s="188"/>
      <c r="X104" s="188"/>
      <c r="Y104" s="188"/>
      <c r="Z104" s="188"/>
      <c r="AA104" s="188"/>
      <c r="AB104" s="188"/>
      <c r="AC104" s="188"/>
      <c r="AD104" s="188"/>
      <c r="AE104" s="188"/>
      <c r="AF104" s="188"/>
      <c r="AG104" s="213">
        <f>'02 - SO 02 DOČASNÁ OBSLUŽ...'!J30</f>
        <v>0</v>
      </c>
      <c r="AH104" s="214"/>
      <c r="AI104" s="214"/>
      <c r="AJ104" s="214"/>
      <c r="AK104" s="214"/>
      <c r="AL104" s="214"/>
      <c r="AM104" s="214"/>
      <c r="AN104" s="213">
        <f>SUM(AG104,AT104)</f>
        <v>0</v>
      </c>
      <c r="AO104" s="214"/>
      <c r="AP104" s="214"/>
      <c r="AQ104" s="75" t="s">
        <v>80</v>
      </c>
      <c r="AR104" s="72"/>
      <c r="AS104" s="87">
        <v>0</v>
      </c>
      <c r="AT104" s="88">
        <f>ROUND(SUM(AV104:AW104),2)</f>
        <v>0</v>
      </c>
      <c r="AU104" s="89">
        <f>'02 - SO 02 DOČASNÁ OBSLUŽ...'!P117</f>
        <v>0</v>
      </c>
      <c r="AV104" s="88">
        <f>'02 - SO 02 DOČASNÁ OBSLUŽ...'!J33</f>
        <v>0</v>
      </c>
      <c r="AW104" s="88">
        <f>'02 - SO 02 DOČASNÁ OBSLUŽ...'!J34</f>
        <v>0</v>
      </c>
      <c r="AX104" s="88">
        <f>'02 - SO 02 DOČASNÁ OBSLUŽ...'!J35</f>
        <v>0</v>
      </c>
      <c r="AY104" s="88">
        <f>'02 - SO 02 DOČASNÁ OBSLUŽ...'!J36</f>
        <v>0</v>
      </c>
      <c r="AZ104" s="88">
        <f>'02 - SO 02 DOČASNÁ OBSLUŽ...'!F33</f>
        <v>0</v>
      </c>
      <c r="BA104" s="88">
        <f>'02 - SO 02 DOČASNÁ OBSLUŽ...'!F34</f>
        <v>0</v>
      </c>
      <c r="BB104" s="88">
        <f>'02 - SO 02 DOČASNÁ OBSLUŽ...'!F35</f>
        <v>0</v>
      </c>
      <c r="BC104" s="88">
        <f>'02 - SO 02 DOČASNÁ OBSLUŽ...'!F36</f>
        <v>0</v>
      </c>
      <c r="BD104" s="90">
        <f>'02 - SO 02 DOČASNÁ OBSLUŽ...'!F37</f>
        <v>0</v>
      </c>
      <c r="BT104" s="80" t="s">
        <v>81</v>
      </c>
      <c r="BV104" s="80" t="s">
        <v>75</v>
      </c>
      <c r="BW104" s="80" t="s">
        <v>112</v>
      </c>
      <c r="BX104" s="80" t="s">
        <v>5</v>
      </c>
      <c r="CL104" s="80" t="s">
        <v>1</v>
      </c>
      <c r="CM104" s="80" t="s">
        <v>83</v>
      </c>
    </row>
    <row r="105" spans="1:91" s="1" customFormat="1" ht="30" customHeight="1">
      <c r="B105" s="29"/>
      <c r="AR105" s="29"/>
    </row>
    <row r="106" spans="1:91" s="1" customFormat="1" ht="6.95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29"/>
    </row>
  </sheetData>
  <sheetProtection algorithmName="SHA-512" hashValue="Kal/gkLDLLV/8JjUgdCFpLLXvey/c1EJZkmgWyERug312HdSJmfN+XBnfghwrZfvsqQkQ1jjJ6U243hCt4XiiA==" saltValue="CaZbfcZ1+b6OGoaXWdNHrOv/XA8mi6D1yLsg4zcEmpYuRTVWBTYHieaqL2WKy9R0yEHX9JyxcemCz4ic+Krbiw==" spinCount="100000" sheet="1" objects="1" scenarios="1" formatColumns="0" formatRows="0"/>
  <mergeCells count="78">
    <mergeCell ref="AS89:AT91"/>
    <mergeCell ref="AG94:AM94"/>
    <mergeCell ref="AN94:AP94"/>
    <mergeCell ref="AN96:AP96"/>
    <mergeCell ref="AN95:AP95"/>
    <mergeCell ref="AN92:AP92"/>
    <mergeCell ref="AN102:AP102"/>
    <mergeCell ref="AN104:AP104"/>
    <mergeCell ref="AN98:AP98"/>
    <mergeCell ref="AN101:AP101"/>
    <mergeCell ref="AN100:AP100"/>
    <mergeCell ref="AN99:AP99"/>
    <mergeCell ref="AN97:AP97"/>
    <mergeCell ref="AR2:BE2"/>
    <mergeCell ref="AG101:AM101"/>
    <mergeCell ref="AG100:AM100"/>
    <mergeCell ref="AG104:AM104"/>
    <mergeCell ref="AG97:AM97"/>
    <mergeCell ref="AG92:AM92"/>
    <mergeCell ref="AG99:AM99"/>
    <mergeCell ref="AG98:AM98"/>
    <mergeCell ref="AG103:AM103"/>
    <mergeCell ref="AG96:AM96"/>
    <mergeCell ref="AG95:AM95"/>
    <mergeCell ref="AG102:AM102"/>
    <mergeCell ref="AM90:AP90"/>
    <mergeCell ref="AM89:AP89"/>
    <mergeCell ref="AM87:AN87"/>
    <mergeCell ref="AN103:AP103"/>
    <mergeCell ref="L33:P33"/>
    <mergeCell ref="W33:AE33"/>
    <mergeCell ref="AK33:AO33"/>
    <mergeCell ref="AK35:AO35"/>
    <mergeCell ref="X35:AB35"/>
    <mergeCell ref="W31:AE31"/>
    <mergeCell ref="L31:P31"/>
    <mergeCell ref="AK31:AO31"/>
    <mergeCell ref="L32:P32"/>
    <mergeCell ref="W32:AE32"/>
    <mergeCell ref="AK32:AO32"/>
    <mergeCell ref="L85:AJ8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K97:AF97"/>
    <mergeCell ref="K99:AF99"/>
    <mergeCell ref="K100:AF100"/>
    <mergeCell ref="K102:AF102"/>
    <mergeCell ref="K103:AF103"/>
    <mergeCell ref="K101:AF101"/>
    <mergeCell ref="C92:G92"/>
    <mergeCell ref="D96:H96"/>
    <mergeCell ref="D95:H95"/>
    <mergeCell ref="D104:H104"/>
    <mergeCell ref="E103:I103"/>
    <mergeCell ref="E101:I101"/>
    <mergeCell ref="E102:I102"/>
    <mergeCell ref="E100:I100"/>
    <mergeCell ref="E97:I97"/>
    <mergeCell ref="E99:I99"/>
    <mergeCell ref="E98:I98"/>
    <mergeCell ref="I92:AF92"/>
    <mergeCell ref="J104:AF104"/>
    <mergeCell ref="J96:AF96"/>
    <mergeCell ref="J95:AF95"/>
    <mergeCell ref="K98:AF98"/>
  </mergeCells>
  <hyperlinks>
    <hyperlink ref="A95" location="'00 - VRN'!C2" display="/" xr:uid="{00000000-0004-0000-0000-000000000000}"/>
    <hyperlink ref="A97" location="'01.1 - PŘÍPRAVA PŮDY'!C2" display="/" xr:uid="{00000000-0004-0000-0000-000001000000}"/>
    <hyperlink ref="A98" location="'01.2 - ZHOTOVENÍ OPLOCENEK'!C2" display="/" xr:uid="{00000000-0004-0000-0000-000002000000}"/>
    <hyperlink ref="A99" location="'01.3 - VÝSADBA DŘEVIN'!C2" display="/" xr:uid="{00000000-0004-0000-0000-000003000000}"/>
    <hyperlink ref="A100" location="'01.4 - ZALOŽENÍ LUČNÍHO P...'!C2" display="/" xr:uid="{00000000-0004-0000-0000-000004000000}"/>
    <hyperlink ref="A101" location="'01.5 - Následná péče 1. rok'!C2" display="/" xr:uid="{00000000-0004-0000-0000-000005000000}"/>
    <hyperlink ref="A102" location="'01.6 - Následná péče 2. rok'!C2" display="/" xr:uid="{00000000-0004-0000-0000-000006000000}"/>
    <hyperlink ref="A103" location="'01.7 - Následná péče 3. rok'!C2" display="/" xr:uid="{00000000-0004-0000-0000-000007000000}"/>
    <hyperlink ref="A104" location="'02 - SO 02 DOČASNÁ OBSLUŽ...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4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4" t="s">
        <v>112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>
      <c r="B4" s="17"/>
      <c r="D4" s="18" t="s">
        <v>113</v>
      </c>
      <c r="L4" s="17"/>
      <c r="M4" s="9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27" t="str">
        <f>'Rekapitulace stavby'!K6</f>
        <v>IP 4, IP 5, IP 7 v k.ú. Martinice u Holešova</v>
      </c>
      <c r="F7" s="228"/>
      <c r="G7" s="228"/>
      <c r="H7" s="228"/>
      <c r="L7" s="17"/>
    </row>
    <row r="8" spans="2:46" s="1" customFormat="1" ht="12" customHeight="1">
      <c r="B8" s="29"/>
      <c r="D8" s="24" t="s">
        <v>114</v>
      </c>
      <c r="L8" s="29"/>
    </row>
    <row r="9" spans="2:46" s="1" customFormat="1" ht="16.5" customHeight="1">
      <c r="B9" s="29"/>
      <c r="E9" s="191" t="s">
        <v>913</v>
      </c>
      <c r="F9" s="229"/>
      <c r="G9" s="229"/>
      <c r="H9" s="229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49" t="str">
        <f>'Rekapitulace stavby'!AN8</f>
        <v>15. 7. 2024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30" t="str">
        <f>'Rekapitulace stavby'!E14</f>
        <v>Vyplň údaj</v>
      </c>
      <c r="F18" s="196"/>
      <c r="G18" s="196"/>
      <c r="H18" s="196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32</v>
      </c>
      <c r="L26" s="29"/>
    </row>
    <row r="27" spans="2:12" s="7" customFormat="1" ht="16.5" customHeight="1">
      <c r="B27" s="92"/>
      <c r="E27" s="200" t="s">
        <v>1</v>
      </c>
      <c r="F27" s="200"/>
      <c r="G27" s="200"/>
      <c r="H27" s="200"/>
      <c r="L27" s="92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93" t="s">
        <v>33</v>
      </c>
      <c r="J30" s="63">
        <f>ROUND(J117,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5" customHeight="1">
      <c r="B33" s="29"/>
      <c r="D33" s="52" t="s">
        <v>37</v>
      </c>
      <c r="E33" s="24" t="s">
        <v>38</v>
      </c>
      <c r="F33" s="84">
        <f>ROUND((SUM(BE117:BE139)),  2)</f>
        <v>0</v>
      </c>
      <c r="I33" s="94">
        <v>0.21</v>
      </c>
      <c r="J33" s="84">
        <f>ROUND(((SUM(BE117:BE139))*I33),  2)</f>
        <v>0</v>
      </c>
      <c r="L33" s="29"/>
    </row>
    <row r="34" spans="2:12" s="1" customFormat="1" ht="14.45" customHeight="1">
      <c r="B34" s="29"/>
      <c r="E34" s="24" t="s">
        <v>39</v>
      </c>
      <c r="F34" s="84">
        <f>ROUND((SUM(BF117:BF139)),  2)</f>
        <v>0</v>
      </c>
      <c r="I34" s="94">
        <v>0.12</v>
      </c>
      <c r="J34" s="84">
        <f>ROUND(((SUM(BF117:BF139))*I34),  2)</f>
        <v>0</v>
      </c>
      <c r="L34" s="29"/>
    </row>
    <row r="35" spans="2:12" s="1" customFormat="1" ht="14.45" hidden="1" customHeight="1">
      <c r="B35" s="29"/>
      <c r="E35" s="24" t="s">
        <v>40</v>
      </c>
      <c r="F35" s="84">
        <f>ROUND((SUM(BG117:BG139)),  2)</f>
        <v>0</v>
      </c>
      <c r="I35" s="94">
        <v>0.21</v>
      </c>
      <c r="J35" s="84">
        <f>0</f>
        <v>0</v>
      </c>
      <c r="L35" s="29"/>
    </row>
    <row r="36" spans="2:12" s="1" customFormat="1" ht="14.45" hidden="1" customHeight="1">
      <c r="B36" s="29"/>
      <c r="E36" s="24" t="s">
        <v>41</v>
      </c>
      <c r="F36" s="84">
        <f>ROUND((SUM(BH117:BH139)),  2)</f>
        <v>0</v>
      </c>
      <c r="I36" s="94">
        <v>0.12</v>
      </c>
      <c r="J36" s="84">
        <f>0</f>
        <v>0</v>
      </c>
      <c r="L36" s="29"/>
    </row>
    <row r="37" spans="2:12" s="1" customFormat="1" ht="14.45" hidden="1" customHeight="1">
      <c r="B37" s="29"/>
      <c r="E37" s="24" t="s">
        <v>42</v>
      </c>
      <c r="F37" s="84">
        <f>ROUND((SUM(BI117:BI139)),  2)</f>
        <v>0</v>
      </c>
      <c r="I37" s="94">
        <v>0</v>
      </c>
      <c r="J37" s="84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5"/>
      <c r="D39" s="96" t="s">
        <v>43</v>
      </c>
      <c r="E39" s="54"/>
      <c r="F39" s="54"/>
      <c r="G39" s="97" t="s">
        <v>44</v>
      </c>
      <c r="H39" s="98" t="s">
        <v>45</v>
      </c>
      <c r="I39" s="54"/>
      <c r="J39" s="99">
        <f>SUM(J30:J37)</f>
        <v>0</v>
      </c>
      <c r="K39" s="100"/>
      <c r="L39" s="29"/>
    </row>
    <row r="40" spans="2:12" s="1" customFormat="1" ht="14.45" customHeight="1">
      <c r="B40" s="29"/>
      <c r="L40" s="29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>
      <c r="B61" s="29"/>
      <c r="D61" s="40" t="s">
        <v>48</v>
      </c>
      <c r="E61" s="31"/>
      <c r="F61" s="101" t="s">
        <v>49</v>
      </c>
      <c r="G61" s="40" t="s">
        <v>48</v>
      </c>
      <c r="H61" s="31"/>
      <c r="I61" s="31"/>
      <c r="J61" s="102" t="s">
        <v>49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>
      <c r="B76" s="29"/>
      <c r="D76" s="40" t="s">
        <v>48</v>
      </c>
      <c r="E76" s="31"/>
      <c r="F76" s="101" t="s">
        <v>49</v>
      </c>
      <c r="G76" s="40" t="s">
        <v>48</v>
      </c>
      <c r="H76" s="31"/>
      <c r="I76" s="31"/>
      <c r="J76" s="102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8" t="s">
        <v>116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16</v>
      </c>
      <c r="L84" s="29"/>
    </row>
    <row r="85" spans="2:47" s="1" customFormat="1" ht="16.5" customHeight="1">
      <c r="B85" s="29"/>
      <c r="E85" s="227" t="str">
        <f>E7</f>
        <v>IP 4, IP 5, IP 7 v k.ú. Martinice u Holešova</v>
      </c>
      <c r="F85" s="228"/>
      <c r="G85" s="228"/>
      <c r="H85" s="228"/>
      <c r="L85" s="29"/>
    </row>
    <row r="86" spans="2:47" s="1" customFormat="1" ht="12" customHeight="1">
      <c r="B86" s="29"/>
      <c r="C86" s="24" t="s">
        <v>114</v>
      </c>
      <c r="L86" s="29"/>
    </row>
    <row r="87" spans="2:47" s="1" customFormat="1" ht="16.5" customHeight="1">
      <c r="B87" s="29"/>
      <c r="E87" s="191" t="str">
        <f>E9</f>
        <v>02 - SO 02 DOČASNÁ OBSLUŽNÁ KOMUNIKACE</v>
      </c>
      <c r="F87" s="229"/>
      <c r="G87" s="229"/>
      <c r="H87" s="229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4" t="s">
        <v>20</v>
      </c>
      <c r="F89" s="22" t="str">
        <f>F12</f>
        <v xml:space="preserve"> </v>
      </c>
      <c r="I89" s="24" t="s">
        <v>22</v>
      </c>
      <c r="J89" s="49" t="str">
        <f>IF(J12="","",J12)</f>
        <v>15. 7. 2024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4" t="s">
        <v>24</v>
      </c>
      <c r="F91" s="22" t="str">
        <f>E15</f>
        <v xml:space="preserve"> </v>
      </c>
      <c r="I91" s="24" t="s">
        <v>29</v>
      </c>
      <c r="J91" s="27" t="str">
        <f>E21</f>
        <v xml:space="preserve"> </v>
      </c>
      <c r="L91" s="29"/>
    </row>
    <row r="92" spans="2:47" s="1" customFormat="1" ht="15.2" customHeight="1">
      <c r="B92" s="29"/>
      <c r="C92" s="24" t="s">
        <v>27</v>
      </c>
      <c r="F92" s="22" t="str">
        <f>IF(E18="","",E18)</f>
        <v>Vyplň údaj</v>
      </c>
      <c r="I92" s="24" t="s">
        <v>31</v>
      </c>
      <c r="J92" s="27" t="str">
        <f>E24</f>
        <v xml:space="preserve"> 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103" t="s">
        <v>117</v>
      </c>
      <c r="D94" s="95"/>
      <c r="E94" s="95"/>
      <c r="F94" s="95"/>
      <c r="G94" s="95"/>
      <c r="H94" s="95"/>
      <c r="I94" s="95"/>
      <c r="J94" s="104" t="s">
        <v>118</v>
      </c>
      <c r="K94" s="95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5" t="s">
        <v>119</v>
      </c>
      <c r="J96" s="63">
        <f>J117</f>
        <v>0</v>
      </c>
      <c r="L96" s="29"/>
      <c r="AU96" s="14" t="s">
        <v>83</v>
      </c>
    </row>
    <row r="97" spans="2:12" s="8" customFormat="1" ht="24.95" customHeight="1">
      <c r="B97" s="106"/>
      <c r="D97" s="107" t="s">
        <v>914</v>
      </c>
      <c r="E97" s="108"/>
      <c r="F97" s="108"/>
      <c r="G97" s="108"/>
      <c r="H97" s="108"/>
      <c r="I97" s="108"/>
      <c r="J97" s="109">
        <f>J118</f>
        <v>0</v>
      </c>
      <c r="L97" s="106"/>
    </row>
    <row r="98" spans="2:12" s="1" customFormat="1" ht="21.75" customHeight="1">
      <c r="B98" s="29"/>
      <c r="L98" s="29"/>
    </row>
    <row r="99" spans="2:12" s="1" customFormat="1" ht="6.95" customHeight="1"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29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9"/>
    </row>
    <row r="104" spans="2:12" s="1" customFormat="1" ht="24.95" customHeight="1">
      <c r="B104" s="29"/>
      <c r="C104" s="18" t="s">
        <v>121</v>
      </c>
      <c r="L104" s="29"/>
    </row>
    <row r="105" spans="2:12" s="1" customFormat="1" ht="6.95" customHeight="1">
      <c r="B105" s="29"/>
      <c r="L105" s="29"/>
    </row>
    <row r="106" spans="2:12" s="1" customFormat="1" ht="12" customHeight="1">
      <c r="B106" s="29"/>
      <c r="C106" s="24" t="s">
        <v>16</v>
      </c>
      <c r="L106" s="29"/>
    </row>
    <row r="107" spans="2:12" s="1" customFormat="1" ht="16.5" customHeight="1">
      <c r="B107" s="29"/>
      <c r="E107" s="227" t="str">
        <f>E7</f>
        <v>IP 4, IP 5, IP 7 v k.ú. Martinice u Holešova</v>
      </c>
      <c r="F107" s="228"/>
      <c r="G107" s="228"/>
      <c r="H107" s="228"/>
      <c r="L107" s="29"/>
    </row>
    <row r="108" spans="2:12" s="1" customFormat="1" ht="12" customHeight="1">
      <c r="B108" s="29"/>
      <c r="C108" s="24" t="s">
        <v>114</v>
      </c>
      <c r="L108" s="29"/>
    </row>
    <row r="109" spans="2:12" s="1" customFormat="1" ht="16.5" customHeight="1">
      <c r="B109" s="29"/>
      <c r="E109" s="191" t="str">
        <f>E9</f>
        <v>02 - SO 02 DOČASNÁ OBSLUŽNÁ KOMUNIKACE</v>
      </c>
      <c r="F109" s="229"/>
      <c r="G109" s="229"/>
      <c r="H109" s="229"/>
      <c r="L109" s="29"/>
    </row>
    <row r="110" spans="2:12" s="1" customFormat="1" ht="6.95" customHeight="1">
      <c r="B110" s="29"/>
      <c r="L110" s="29"/>
    </row>
    <row r="111" spans="2:12" s="1" customFormat="1" ht="12" customHeight="1">
      <c r="B111" s="29"/>
      <c r="C111" s="24" t="s">
        <v>20</v>
      </c>
      <c r="F111" s="22" t="str">
        <f>F12</f>
        <v xml:space="preserve"> </v>
      </c>
      <c r="I111" s="24" t="s">
        <v>22</v>
      </c>
      <c r="J111" s="49" t="str">
        <f>IF(J12="","",J12)</f>
        <v>15. 7. 2024</v>
      </c>
      <c r="L111" s="29"/>
    </row>
    <row r="112" spans="2:12" s="1" customFormat="1" ht="6.95" customHeight="1">
      <c r="B112" s="29"/>
      <c r="L112" s="29"/>
    </row>
    <row r="113" spans="2:65" s="1" customFormat="1" ht="15.2" customHeight="1">
      <c r="B113" s="29"/>
      <c r="C113" s="24" t="s">
        <v>24</v>
      </c>
      <c r="F113" s="22" t="str">
        <f>E15</f>
        <v xml:space="preserve"> </v>
      </c>
      <c r="I113" s="24" t="s">
        <v>29</v>
      </c>
      <c r="J113" s="27" t="str">
        <f>E21</f>
        <v xml:space="preserve"> </v>
      </c>
      <c r="L113" s="29"/>
    </row>
    <row r="114" spans="2:65" s="1" customFormat="1" ht="15.2" customHeight="1">
      <c r="B114" s="29"/>
      <c r="C114" s="24" t="s">
        <v>27</v>
      </c>
      <c r="F114" s="22" t="str">
        <f>IF(E18="","",E18)</f>
        <v>Vyplň údaj</v>
      </c>
      <c r="I114" s="24" t="s">
        <v>31</v>
      </c>
      <c r="J114" s="27" t="str">
        <f>E24</f>
        <v xml:space="preserve"> </v>
      </c>
      <c r="L114" s="29"/>
    </row>
    <row r="115" spans="2:65" s="1" customFormat="1" ht="10.35" customHeight="1">
      <c r="B115" s="29"/>
      <c r="L115" s="29"/>
    </row>
    <row r="116" spans="2:65" s="9" customFormat="1" ht="29.25" customHeight="1">
      <c r="B116" s="110"/>
      <c r="C116" s="111" t="s">
        <v>122</v>
      </c>
      <c r="D116" s="112" t="s">
        <v>58</v>
      </c>
      <c r="E116" s="112" t="s">
        <v>54</v>
      </c>
      <c r="F116" s="112" t="s">
        <v>55</v>
      </c>
      <c r="G116" s="112" t="s">
        <v>123</v>
      </c>
      <c r="H116" s="112" t="s">
        <v>124</v>
      </c>
      <c r="I116" s="112" t="s">
        <v>125</v>
      </c>
      <c r="J116" s="112" t="s">
        <v>118</v>
      </c>
      <c r="K116" s="113" t="s">
        <v>126</v>
      </c>
      <c r="L116" s="110"/>
      <c r="M116" s="56" t="s">
        <v>1</v>
      </c>
      <c r="N116" s="57" t="s">
        <v>37</v>
      </c>
      <c r="O116" s="57" t="s">
        <v>127</v>
      </c>
      <c r="P116" s="57" t="s">
        <v>128</v>
      </c>
      <c r="Q116" s="57" t="s">
        <v>129</v>
      </c>
      <c r="R116" s="57" t="s">
        <v>130</v>
      </c>
      <c r="S116" s="57" t="s">
        <v>131</v>
      </c>
      <c r="T116" s="58" t="s">
        <v>132</v>
      </c>
    </row>
    <row r="117" spans="2:65" s="1" customFormat="1" ht="22.9" customHeight="1">
      <c r="B117" s="29"/>
      <c r="C117" s="61" t="s">
        <v>133</v>
      </c>
      <c r="J117" s="114">
        <f>BK117</f>
        <v>0</v>
      </c>
      <c r="L117" s="29"/>
      <c r="M117" s="59"/>
      <c r="N117" s="50"/>
      <c r="O117" s="50"/>
      <c r="P117" s="115">
        <f>P118</f>
        <v>0</v>
      </c>
      <c r="Q117" s="50"/>
      <c r="R117" s="115">
        <f>R118</f>
        <v>0.65834999999999999</v>
      </c>
      <c r="S117" s="50"/>
      <c r="T117" s="116">
        <f>T118</f>
        <v>0</v>
      </c>
      <c r="AT117" s="14" t="s">
        <v>72</v>
      </c>
      <c r="AU117" s="14" t="s">
        <v>83</v>
      </c>
      <c r="BK117" s="117">
        <f>BK118</f>
        <v>0</v>
      </c>
    </row>
    <row r="118" spans="2:65" s="10" customFormat="1" ht="25.9" customHeight="1">
      <c r="B118" s="118"/>
      <c r="D118" s="119" t="s">
        <v>72</v>
      </c>
      <c r="E118" s="120" t="s">
        <v>915</v>
      </c>
      <c r="F118" s="120" t="s">
        <v>916</v>
      </c>
      <c r="I118" s="121"/>
      <c r="J118" s="122">
        <f>BK118</f>
        <v>0</v>
      </c>
      <c r="L118" s="118"/>
      <c r="M118" s="123"/>
      <c r="P118" s="124">
        <f>SUM(P119:P139)</f>
        <v>0</v>
      </c>
      <c r="R118" s="124">
        <f>SUM(R119:R139)</f>
        <v>0.65834999999999999</v>
      </c>
      <c r="T118" s="125">
        <f>SUM(T119:T139)</f>
        <v>0</v>
      </c>
      <c r="AR118" s="119" t="s">
        <v>135</v>
      </c>
      <c r="AT118" s="126" t="s">
        <v>72</v>
      </c>
      <c r="AU118" s="126" t="s">
        <v>73</v>
      </c>
      <c r="AY118" s="119" t="s">
        <v>136</v>
      </c>
      <c r="BK118" s="127">
        <f>SUM(BK119:BK139)</f>
        <v>0</v>
      </c>
    </row>
    <row r="119" spans="2:65" s="1" customFormat="1" ht="24.2" customHeight="1">
      <c r="B119" s="29"/>
      <c r="C119" s="128" t="s">
        <v>81</v>
      </c>
      <c r="D119" s="128" t="s">
        <v>137</v>
      </c>
      <c r="E119" s="129" t="s">
        <v>917</v>
      </c>
      <c r="F119" s="130" t="s">
        <v>918</v>
      </c>
      <c r="G119" s="131" t="s">
        <v>157</v>
      </c>
      <c r="H119" s="132">
        <v>376</v>
      </c>
      <c r="I119" s="133"/>
      <c r="J119" s="134">
        <f>ROUND(I119*H119,2)</f>
        <v>0</v>
      </c>
      <c r="K119" s="130" t="s">
        <v>158</v>
      </c>
      <c r="L119" s="29"/>
      <c r="M119" s="135" t="s">
        <v>1</v>
      </c>
      <c r="N119" s="136" t="s">
        <v>38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135</v>
      </c>
      <c r="AT119" s="139" t="s">
        <v>137</v>
      </c>
      <c r="AU119" s="139" t="s">
        <v>81</v>
      </c>
      <c r="AY119" s="14" t="s">
        <v>136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4" t="s">
        <v>81</v>
      </c>
      <c r="BK119" s="140">
        <f>ROUND(I119*H119,2)</f>
        <v>0</v>
      </c>
      <c r="BL119" s="14" t="s">
        <v>135</v>
      </c>
      <c r="BM119" s="139" t="s">
        <v>919</v>
      </c>
    </row>
    <row r="120" spans="2:65" s="1" customFormat="1">
      <c r="B120" s="29"/>
      <c r="D120" s="148" t="s">
        <v>160</v>
      </c>
      <c r="F120" s="149" t="s">
        <v>920</v>
      </c>
      <c r="I120" s="143"/>
      <c r="L120" s="29"/>
      <c r="M120" s="144"/>
      <c r="T120" s="53"/>
      <c r="AT120" s="14" t="s">
        <v>160</v>
      </c>
      <c r="AU120" s="14" t="s">
        <v>81</v>
      </c>
    </row>
    <row r="121" spans="2:65" s="1" customFormat="1">
      <c r="B121" s="29"/>
      <c r="D121" s="141" t="s">
        <v>143</v>
      </c>
      <c r="F121" s="142" t="s">
        <v>921</v>
      </c>
      <c r="I121" s="143"/>
      <c r="L121" s="29"/>
      <c r="M121" s="144"/>
      <c r="T121" s="53"/>
      <c r="AT121" s="14" t="s">
        <v>143</v>
      </c>
      <c r="AU121" s="14" t="s">
        <v>81</v>
      </c>
    </row>
    <row r="122" spans="2:65" s="1" customFormat="1" ht="44.25" customHeight="1">
      <c r="B122" s="29"/>
      <c r="C122" s="128" t="s">
        <v>90</v>
      </c>
      <c r="D122" s="128" t="s">
        <v>137</v>
      </c>
      <c r="E122" s="129" t="s">
        <v>922</v>
      </c>
      <c r="F122" s="130" t="s">
        <v>923</v>
      </c>
      <c r="G122" s="131" t="s">
        <v>380</v>
      </c>
      <c r="H122" s="132">
        <v>376</v>
      </c>
      <c r="I122" s="133"/>
      <c r="J122" s="134">
        <f>ROUND(I122*H122,2)</f>
        <v>0</v>
      </c>
      <c r="K122" s="130" t="s">
        <v>158</v>
      </c>
      <c r="L122" s="29"/>
      <c r="M122" s="135" t="s">
        <v>1</v>
      </c>
      <c r="N122" s="136" t="s">
        <v>38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AR122" s="139" t="s">
        <v>135</v>
      </c>
      <c r="AT122" s="139" t="s">
        <v>137</v>
      </c>
      <c r="AU122" s="139" t="s">
        <v>81</v>
      </c>
      <c r="AY122" s="14" t="s">
        <v>136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4" t="s">
        <v>81</v>
      </c>
      <c r="BK122" s="140">
        <f>ROUND(I122*H122,2)</f>
        <v>0</v>
      </c>
      <c r="BL122" s="14" t="s">
        <v>135</v>
      </c>
      <c r="BM122" s="139" t="s">
        <v>924</v>
      </c>
    </row>
    <row r="123" spans="2:65" s="1" customFormat="1">
      <c r="B123" s="29"/>
      <c r="D123" s="148" t="s">
        <v>160</v>
      </c>
      <c r="F123" s="149" t="s">
        <v>925</v>
      </c>
      <c r="I123" s="143"/>
      <c r="L123" s="29"/>
      <c r="M123" s="144"/>
      <c r="T123" s="53"/>
      <c r="AT123" s="14" t="s">
        <v>160</v>
      </c>
      <c r="AU123" s="14" t="s">
        <v>81</v>
      </c>
    </row>
    <row r="124" spans="2:65" s="1" customFormat="1" ht="62.65" customHeight="1">
      <c r="B124" s="29"/>
      <c r="C124" s="128" t="s">
        <v>170</v>
      </c>
      <c r="D124" s="128" t="s">
        <v>137</v>
      </c>
      <c r="E124" s="129" t="s">
        <v>926</v>
      </c>
      <c r="F124" s="130" t="s">
        <v>927</v>
      </c>
      <c r="G124" s="131" t="s">
        <v>380</v>
      </c>
      <c r="H124" s="132">
        <v>376</v>
      </c>
      <c r="I124" s="133"/>
      <c r="J124" s="134">
        <f>ROUND(I124*H124,2)</f>
        <v>0</v>
      </c>
      <c r="K124" s="130" t="s">
        <v>158</v>
      </c>
      <c r="L124" s="29"/>
      <c r="M124" s="135" t="s">
        <v>1</v>
      </c>
      <c r="N124" s="136" t="s">
        <v>38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135</v>
      </c>
      <c r="AT124" s="139" t="s">
        <v>137</v>
      </c>
      <c r="AU124" s="139" t="s">
        <v>81</v>
      </c>
      <c r="AY124" s="14" t="s">
        <v>136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4" t="s">
        <v>81</v>
      </c>
      <c r="BK124" s="140">
        <f>ROUND(I124*H124,2)</f>
        <v>0</v>
      </c>
      <c r="BL124" s="14" t="s">
        <v>135</v>
      </c>
      <c r="BM124" s="139" t="s">
        <v>928</v>
      </c>
    </row>
    <row r="125" spans="2:65" s="1" customFormat="1">
      <c r="B125" s="29"/>
      <c r="D125" s="148" t="s">
        <v>160</v>
      </c>
      <c r="F125" s="149" t="s">
        <v>929</v>
      </c>
      <c r="I125" s="143"/>
      <c r="L125" s="29"/>
      <c r="M125" s="144"/>
      <c r="T125" s="53"/>
      <c r="AT125" s="14" t="s">
        <v>160</v>
      </c>
      <c r="AU125" s="14" t="s">
        <v>81</v>
      </c>
    </row>
    <row r="126" spans="2:65" s="1" customFormat="1" ht="37.9" customHeight="1">
      <c r="B126" s="29"/>
      <c r="C126" s="128" t="s">
        <v>135</v>
      </c>
      <c r="D126" s="128" t="s">
        <v>137</v>
      </c>
      <c r="E126" s="129" t="s">
        <v>930</v>
      </c>
      <c r="F126" s="130" t="s">
        <v>931</v>
      </c>
      <c r="G126" s="131" t="s">
        <v>157</v>
      </c>
      <c r="H126" s="132">
        <v>3762</v>
      </c>
      <c r="I126" s="133"/>
      <c r="J126" s="134">
        <f>ROUND(I126*H126,2)</f>
        <v>0</v>
      </c>
      <c r="K126" s="130" t="s">
        <v>158</v>
      </c>
      <c r="L126" s="29"/>
      <c r="M126" s="135" t="s">
        <v>1</v>
      </c>
      <c r="N126" s="136" t="s">
        <v>38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AR126" s="139" t="s">
        <v>135</v>
      </c>
      <c r="AT126" s="139" t="s">
        <v>137</v>
      </c>
      <c r="AU126" s="139" t="s">
        <v>81</v>
      </c>
      <c r="AY126" s="14" t="s">
        <v>136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4" t="s">
        <v>81</v>
      </c>
      <c r="BK126" s="140">
        <f>ROUND(I126*H126,2)</f>
        <v>0</v>
      </c>
      <c r="BL126" s="14" t="s">
        <v>135</v>
      </c>
      <c r="BM126" s="139" t="s">
        <v>932</v>
      </c>
    </row>
    <row r="127" spans="2:65" s="1" customFormat="1">
      <c r="B127" s="29"/>
      <c r="D127" s="148" t="s">
        <v>160</v>
      </c>
      <c r="F127" s="149" t="s">
        <v>933</v>
      </c>
      <c r="I127" s="143"/>
      <c r="L127" s="29"/>
      <c r="M127" s="144"/>
      <c r="T127" s="53"/>
      <c r="AT127" s="14" t="s">
        <v>160</v>
      </c>
      <c r="AU127" s="14" t="s">
        <v>81</v>
      </c>
    </row>
    <row r="128" spans="2:65" s="1" customFormat="1">
      <c r="B128" s="29"/>
      <c r="D128" s="141" t="s">
        <v>143</v>
      </c>
      <c r="F128" s="142" t="s">
        <v>934</v>
      </c>
      <c r="I128" s="143"/>
      <c r="L128" s="29"/>
      <c r="M128" s="144"/>
      <c r="T128" s="53"/>
      <c r="AT128" s="14" t="s">
        <v>143</v>
      </c>
      <c r="AU128" s="14" t="s">
        <v>81</v>
      </c>
    </row>
    <row r="129" spans="2:65" s="1" customFormat="1" ht="44.25" customHeight="1">
      <c r="B129" s="29"/>
      <c r="C129" s="128" t="s">
        <v>204</v>
      </c>
      <c r="D129" s="128" t="s">
        <v>137</v>
      </c>
      <c r="E129" s="129" t="s">
        <v>935</v>
      </c>
      <c r="F129" s="130" t="s">
        <v>936</v>
      </c>
      <c r="G129" s="131" t="s">
        <v>157</v>
      </c>
      <c r="H129" s="132">
        <v>1881</v>
      </c>
      <c r="I129" s="133"/>
      <c r="J129" s="134">
        <f>ROUND(I129*H129,2)</f>
        <v>0</v>
      </c>
      <c r="K129" s="130" t="s">
        <v>158</v>
      </c>
      <c r="L129" s="29"/>
      <c r="M129" s="135" t="s">
        <v>1</v>
      </c>
      <c r="N129" s="136" t="s">
        <v>38</v>
      </c>
      <c r="P129" s="137">
        <f>O129*H129</f>
        <v>0</v>
      </c>
      <c r="Q129" s="137">
        <v>1.3999999999999999E-4</v>
      </c>
      <c r="R129" s="137">
        <f>Q129*H129</f>
        <v>0.26333999999999996</v>
      </c>
      <c r="S129" s="137">
        <v>0</v>
      </c>
      <c r="T129" s="138">
        <f>S129*H129</f>
        <v>0</v>
      </c>
      <c r="AR129" s="139" t="s">
        <v>135</v>
      </c>
      <c r="AT129" s="139" t="s">
        <v>137</v>
      </c>
      <c r="AU129" s="139" t="s">
        <v>81</v>
      </c>
      <c r="AY129" s="14" t="s">
        <v>136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4" t="s">
        <v>81</v>
      </c>
      <c r="BK129" s="140">
        <f>ROUND(I129*H129,2)</f>
        <v>0</v>
      </c>
      <c r="BL129" s="14" t="s">
        <v>135</v>
      </c>
      <c r="BM129" s="139" t="s">
        <v>937</v>
      </c>
    </row>
    <row r="130" spans="2:65" s="1" customFormat="1">
      <c r="B130" s="29"/>
      <c r="D130" s="148" t="s">
        <v>160</v>
      </c>
      <c r="F130" s="149" t="s">
        <v>938</v>
      </c>
      <c r="I130" s="143"/>
      <c r="L130" s="29"/>
      <c r="M130" s="144"/>
      <c r="T130" s="53"/>
      <c r="AT130" s="14" t="s">
        <v>160</v>
      </c>
      <c r="AU130" s="14" t="s">
        <v>81</v>
      </c>
    </row>
    <row r="131" spans="2:65" s="1" customFormat="1">
      <c r="B131" s="29"/>
      <c r="D131" s="141" t="s">
        <v>143</v>
      </c>
      <c r="F131" s="142" t="s">
        <v>939</v>
      </c>
      <c r="I131" s="143"/>
      <c r="L131" s="29"/>
      <c r="M131" s="144"/>
      <c r="T131" s="53"/>
      <c r="AT131" s="14" t="s">
        <v>143</v>
      </c>
      <c r="AU131" s="14" t="s">
        <v>81</v>
      </c>
    </row>
    <row r="132" spans="2:65" s="1" customFormat="1" ht="24.2" customHeight="1">
      <c r="B132" s="29"/>
      <c r="C132" s="160" t="s">
        <v>209</v>
      </c>
      <c r="D132" s="160" t="s">
        <v>140</v>
      </c>
      <c r="E132" s="161" t="s">
        <v>940</v>
      </c>
      <c r="F132" s="162" t="s">
        <v>941</v>
      </c>
      <c r="G132" s="163" t="s">
        <v>157</v>
      </c>
      <c r="H132" s="164">
        <v>1975.05</v>
      </c>
      <c r="I132" s="165"/>
      <c r="J132" s="166">
        <f>ROUND(I132*H132,2)</f>
        <v>0</v>
      </c>
      <c r="K132" s="162" t="s">
        <v>158</v>
      </c>
      <c r="L132" s="167"/>
      <c r="M132" s="168" t="s">
        <v>1</v>
      </c>
      <c r="N132" s="169" t="s">
        <v>38</v>
      </c>
      <c r="P132" s="137">
        <f>O132*H132</f>
        <v>0</v>
      </c>
      <c r="Q132" s="137">
        <v>2.0000000000000001E-4</v>
      </c>
      <c r="R132" s="137">
        <f>Q132*H132</f>
        <v>0.39501000000000003</v>
      </c>
      <c r="S132" s="137">
        <v>0</v>
      </c>
      <c r="T132" s="138">
        <f>S132*H132</f>
        <v>0</v>
      </c>
      <c r="AR132" s="139" t="s">
        <v>193</v>
      </c>
      <c r="AT132" s="139" t="s">
        <v>140</v>
      </c>
      <c r="AU132" s="139" t="s">
        <v>81</v>
      </c>
      <c r="AY132" s="14" t="s">
        <v>136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4" t="s">
        <v>81</v>
      </c>
      <c r="BK132" s="140">
        <f>ROUND(I132*H132,2)</f>
        <v>0</v>
      </c>
      <c r="BL132" s="14" t="s">
        <v>135</v>
      </c>
      <c r="BM132" s="139" t="s">
        <v>942</v>
      </c>
    </row>
    <row r="133" spans="2:65" s="1" customFormat="1">
      <c r="B133" s="29"/>
      <c r="D133" s="141" t="s">
        <v>143</v>
      </c>
      <c r="F133" s="142" t="s">
        <v>943</v>
      </c>
      <c r="I133" s="143"/>
      <c r="L133" s="29"/>
      <c r="M133" s="144"/>
      <c r="T133" s="53"/>
      <c r="AT133" s="14" t="s">
        <v>143</v>
      </c>
      <c r="AU133" s="14" t="s">
        <v>81</v>
      </c>
    </row>
    <row r="134" spans="2:65" s="1" customFormat="1" ht="37.9" customHeight="1">
      <c r="B134" s="29"/>
      <c r="C134" s="128" t="s">
        <v>213</v>
      </c>
      <c r="D134" s="128" t="s">
        <v>137</v>
      </c>
      <c r="E134" s="129" t="s">
        <v>944</v>
      </c>
      <c r="F134" s="130" t="s">
        <v>945</v>
      </c>
      <c r="G134" s="131" t="s">
        <v>157</v>
      </c>
      <c r="H134" s="132">
        <v>1881</v>
      </c>
      <c r="I134" s="133"/>
      <c r="J134" s="134">
        <f>ROUND(I134*H134,2)</f>
        <v>0</v>
      </c>
      <c r="K134" s="130" t="s">
        <v>158</v>
      </c>
      <c r="L134" s="29"/>
      <c r="M134" s="135" t="s">
        <v>1</v>
      </c>
      <c r="N134" s="136" t="s">
        <v>38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135</v>
      </c>
      <c r="AT134" s="139" t="s">
        <v>137</v>
      </c>
      <c r="AU134" s="139" t="s">
        <v>81</v>
      </c>
      <c r="AY134" s="14" t="s">
        <v>136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4" t="s">
        <v>81</v>
      </c>
      <c r="BK134" s="140">
        <f>ROUND(I134*H134,2)</f>
        <v>0</v>
      </c>
      <c r="BL134" s="14" t="s">
        <v>135</v>
      </c>
      <c r="BM134" s="139" t="s">
        <v>946</v>
      </c>
    </row>
    <row r="135" spans="2:65" s="1" customFormat="1">
      <c r="B135" s="29"/>
      <c r="D135" s="148" t="s">
        <v>160</v>
      </c>
      <c r="F135" s="149" t="s">
        <v>947</v>
      </c>
      <c r="I135" s="143"/>
      <c r="L135" s="29"/>
      <c r="M135" s="144"/>
      <c r="T135" s="53"/>
      <c r="AT135" s="14" t="s">
        <v>160</v>
      </c>
      <c r="AU135" s="14" t="s">
        <v>81</v>
      </c>
    </row>
    <row r="136" spans="2:65" s="1" customFormat="1" ht="44.25" customHeight="1">
      <c r="B136" s="29"/>
      <c r="C136" s="128" t="s">
        <v>193</v>
      </c>
      <c r="D136" s="128" t="s">
        <v>137</v>
      </c>
      <c r="E136" s="129" t="s">
        <v>948</v>
      </c>
      <c r="F136" s="130" t="s">
        <v>949</v>
      </c>
      <c r="G136" s="131" t="s">
        <v>216</v>
      </c>
      <c r="H136" s="132">
        <v>865.71144000000004</v>
      </c>
      <c r="I136" s="133"/>
      <c r="J136" s="134">
        <f>ROUND(I136*H136,2)</f>
        <v>0</v>
      </c>
      <c r="K136" s="130" t="s">
        <v>158</v>
      </c>
      <c r="L136" s="29"/>
      <c r="M136" s="135" t="s">
        <v>1</v>
      </c>
      <c r="N136" s="136" t="s">
        <v>38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AR136" s="139" t="s">
        <v>135</v>
      </c>
      <c r="AT136" s="139" t="s">
        <v>137</v>
      </c>
      <c r="AU136" s="139" t="s">
        <v>81</v>
      </c>
      <c r="AY136" s="14" t="s">
        <v>136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4" t="s">
        <v>81</v>
      </c>
      <c r="BK136" s="140">
        <f>ROUND(I136*H136,2)</f>
        <v>0</v>
      </c>
      <c r="BL136" s="14" t="s">
        <v>135</v>
      </c>
      <c r="BM136" s="139" t="s">
        <v>950</v>
      </c>
    </row>
    <row r="137" spans="2:65" s="1" customFormat="1">
      <c r="B137" s="29"/>
      <c r="D137" s="148" t="s">
        <v>160</v>
      </c>
      <c r="F137" s="149" t="s">
        <v>951</v>
      </c>
      <c r="I137" s="143"/>
      <c r="L137" s="29"/>
      <c r="M137" s="144"/>
      <c r="T137" s="53"/>
      <c r="AT137" s="14" t="s">
        <v>160</v>
      </c>
      <c r="AU137" s="14" t="s">
        <v>81</v>
      </c>
    </row>
    <row r="138" spans="2:65" s="1" customFormat="1" ht="55.5" customHeight="1">
      <c r="B138" s="29"/>
      <c r="C138" s="128" t="s">
        <v>323</v>
      </c>
      <c r="D138" s="128" t="s">
        <v>137</v>
      </c>
      <c r="E138" s="129" t="s">
        <v>952</v>
      </c>
      <c r="F138" s="130" t="s">
        <v>953</v>
      </c>
      <c r="G138" s="131" t="s">
        <v>216</v>
      </c>
      <c r="H138" s="132">
        <v>865.71144000000004</v>
      </c>
      <c r="I138" s="133"/>
      <c r="J138" s="134">
        <f>ROUND(I138*H138,2)</f>
        <v>0</v>
      </c>
      <c r="K138" s="130" t="s">
        <v>158</v>
      </c>
      <c r="L138" s="29"/>
      <c r="M138" s="135" t="s">
        <v>1</v>
      </c>
      <c r="N138" s="136" t="s">
        <v>38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AR138" s="139" t="s">
        <v>135</v>
      </c>
      <c r="AT138" s="139" t="s">
        <v>137</v>
      </c>
      <c r="AU138" s="139" t="s">
        <v>81</v>
      </c>
      <c r="AY138" s="14" t="s">
        <v>136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4" t="s">
        <v>81</v>
      </c>
      <c r="BK138" s="140">
        <f>ROUND(I138*H138,2)</f>
        <v>0</v>
      </c>
      <c r="BL138" s="14" t="s">
        <v>135</v>
      </c>
      <c r="BM138" s="139" t="s">
        <v>954</v>
      </c>
    </row>
    <row r="139" spans="2:65" s="1" customFormat="1">
      <c r="B139" s="29"/>
      <c r="D139" s="148" t="s">
        <v>160</v>
      </c>
      <c r="F139" s="149" t="s">
        <v>955</v>
      </c>
      <c r="I139" s="143"/>
      <c r="L139" s="29"/>
      <c r="M139" s="145"/>
      <c r="N139" s="146"/>
      <c r="O139" s="146"/>
      <c r="P139" s="146"/>
      <c r="Q139" s="146"/>
      <c r="R139" s="146"/>
      <c r="S139" s="146"/>
      <c r="T139" s="147"/>
      <c r="AT139" s="14" t="s">
        <v>160</v>
      </c>
      <c r="AU139" s="14" t="s">
        <v>81</v>
      </c>
    </row>
    <row r="140" spans="2:65" s="1" customFormat="1" ht="6.95" customHeight="1">
      <c r="B140" s="41"/>
      <c r="C140" s="42"/>
      <c r="D140" s="42"/>
      <c r="E140" s="42"/>
      <c r="F140" s="42"/>
      <c r="G140" s="42"/>
      <c r="H140" s="42"/>
      <c r="I140" s="42"/>
      <c r="J140" s="42"/>
      <c r="K140" s="42"/>
      <c r="L140" s="29"/>
    </row>
  </sheetData>
  <sheetProtection algorithmName="SHA-512" hashValue="J1eyYiH4tWC1Alrktgf8J6gNPvKLJTy3tvQvlpYlmfL+8aTMp6ZkkLuqMlxEBmBr+8xyG6nSznpMqFu661cnYg==" saltValue="+0FA/9amHyVpOYtXTLRQQLundKZafbDAIA+EQycQx1TlcOYCFyJWiQ/kocgFOzKhOgdVOaJcakRvqU/iVv1jxg==" spinCount="100000" sheet="1" objects="1" scenarios="1" formatColumns="0" formatRows="0" autoFilter="0"/>
  <autoFilter ref="C116:K139" xr:uid="{00000000-0009-0000-0000-000009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hyperlinks>
    <hyperlink ref="F120" r:id="rId1" xr:uid="{00000000-0004-0000-0900-000000000000}"/>
    <hyperlink ref="F123" r:id="rId2" xr:uid="{00000000-0004-0000-0900-000001000000}"/>
    <hyperlink ref="F125" r:id="rId3" xr:uid="{00000000-0004-0000-0900-000002000000}"/>
    <hyperlink ref="F127" r:id="rId4" xr:uid="{00000000-0004-0000-0900-000003000000}"/>
    <hyperlink ref="F130" r:id="rId5" xr:uid="{00000000-0004-0000-0900-000004000000}"/>
    <hyperlink ref="F135" r:id="rId6" xr:uid="{00000000-0004-0000-0900-000005000000}"/>
    <hyperlink ref="F137" r:id="rId7" xr:uid="{00000000-0004-0000-0900-000006000000}"/>
    <hyperlink ref="F139" r:id="rId8" xr:uid="{00000000-0004-0000-09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H507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5"/>
      <c r="C3" s="16"/>
      <c r="D3" s="16"/>
      <c r="E3" s="16"/>
      <c r="F3" s="16"/>
      <c r="G3" s="16"/>
      <c r="H3" s="17"/>
    </row>
    <row r="4" spans="2:8" ht="24.95" customHeight="1">
      <c r="B4" s="17"/>
      <c r="C4" s="18" t="s">
        <v>956</v>
      </c>
      <c r="H4" s="17"/>
    </row>
    <row r="5" spans="2:8" ht="12" customHeight="1">
      <c r="B5" s="17"/>
      <c r="C5" s="21" t="s">
        <v>13</v>
      </c>
      <c r="D5" s="200" t="s">
        <v>14</v>
      </c>
      <c r="E5" s="231"/>
      <c r="F5" s="231"/>
      <c r="H5" s="17"/>
    </row>
    <row r="6" spans="2:8" ht="36.950000000000003" customHeight="1">
      <c r="B6" s="17"/>
      <c r="C6" s="23" t="s">
        <v>16</v>
      </c>
      <c r="D6" s="197" t="s">
        <v>17</v>
      </c>
      <c r="E6" s="231"/>
      <c r="F6" s="231"/>
      <c r="H6" s="17"/>
    </row>
    <row r="7" spans="2:8" ht="16.5" customHeight="1">
      <c r="B7" s="17"/>
      <c r="C7" s="24" t="s">
        <v>22</v>
      </c>
      <c r="D7" s="49" t="str">
        <f>'Rekapitulace stavby'!AN8</f>
        <v>15. 7. 2024</v>
      </c>
      <c r="H7" s="17"/>
    </row>
    <row r="8" spans="2:8" s="1" customFormat="1" ht="10.9" customHeight="1">
      <c r="B8" s="29"/>
      <c r="H8" s="29"/>
    </row>
    <row r="9" spans="2:8" s="9" customFormat="1" ht="29.25" customHeight="1">
      <c r="B9" s="110"/>
      <c r="C9" s="111" t="s">
        <v>54</v>
      </c>
      <c r="D9" s="112" t="s">
        <v>55</v>
      </c>
      <c r="E9" s="112" t="s">
        <v>123</v>
      </c>
      <c r="F9" s="113" t="s">
        <v>957</v>
      </c>
      <c r="H9" s="110"/>
    </row>
    <row r="10" spans="2:8" s="1" customFormat="1" ht="26.45" customHeight="1">
      <c r="B10" s="29"/>
      <c r="C10" s="178" t="s">
        <v>958</v>
      </c>
      <c r="D10" s="178" t="s">
        <v>88</v>
      </c>
      <c r="H10" s="29"/>
    </row>
    <row r="11" spans="2:8" s="1" customFormat="1" ht="16.899999999999999" customHeight="1">
      <c r="B11" s="29"/>
      <c r="C11" s="179" t="s">
        <v>168</v>
      </c>
      <c r="D11" s="180" t="s">
        <v>168</v>
      </c>
      <c r="E11" s="181" t="s">
        <v>1</v>
      </c>
      <c r="F11" s="182">
        <v>122780</v>
      </c>
      <c r="H11" s="29"/>
    </row>
    <row r="12" spans="2:8" s="1" customFormat="1" ht="16.899999999999999" customHeight="1">
      <c r="B12" s="29"/>
      <c r="C12" s="183" t="s">
        <v>168</v>
      </c>
      <c r="D12" s="183" t="s">
        <v>169</v>
      </c>
      <c r="E12" s="14" t="s">
        <v>1</v>
      </c>
      <c r="F12" s="184">
        <v>122780</v>
      </c>
      <c r="H12" s="29"/>
    </row>
    <row r="13" spans="2:8" s="1" customFormat="1" ht="16.899999999999999" customHeight="1">
      <c r="B13" s="29"/>
      <c r="C13" s="179" t="s">
        <v>175</v>
      </c>
      <c r="D13" s="180" t="s">
        <v>175</v>
      </c>
      <c r="E13" s="181" t="s">
        <v>1</v>
      </c>
      <c r="F13" s="182">
        <v>122780</v>
      </c>
      <c r="H13" s="29"/>
    </row>
    <row r="14" spans="2:8" s="1" customFormat="1" ht="16.899999999999999" customHeight="1">
      <c r="B14" s="29"/>
      <c r="C14" s="183" t="s">
        <v>175</v>
      </c>
      <c r="D14" s="183" t="s">
        <v>169</v>
      </c>
      <c r="E14" s="14" t="s">
        <v>1</v>
      </c>
      <c r="F14" s="184">
        <v>122780</v>
      </c>
      <c r="H14" s="29"/>
    </row>
    <row r="15" spans="2:8" s="1" customFormat="1" ht="16.899999999999999" customHeight="1">
      <c r="B15" s="29"/>
      <c r="C15" s="179" t="s">
        <v>180</v>
      </c>
      <c r="D15" s="180" t="s">
        <v>180</v>
      </c>
      <c r="E15" s="181" t="s">
        <v>1</v>
      </c>
      <c r="F15" s="182">
        <v>122780</v>
      </c>
      <c r="H15" s="29"/>
    </row>
    <row r="16" spans="2:8" s="1" customFormat="1" ht="16.899999999999999" customHeight="1">
      <c r="B16" s="29"/>
      <c r="C16" s="183" t="s">
        <v>180</v>
      </c>
      <c r="D16" s="183" t="s">
        <v>169</v>
      </c>
      <c r="E16" s="14" t="s">
        <v>1</v>
      </c>
      <c r="F16" s="184">
        <v>122780</v>
      </c>
      <c r="H16" s="29"/>
    </row>
    <row r="17" spans="2:8" s="1" customFormat="1" ht="26.45" customHeight="1">
      <c r="B17" s="29"/>
      <c r="C17" s="178" t="s">
        <v>959</v>
      </c>
      <c r="D17" s="178" t="s">
        <v>96</v>
      </c>
      <c r="H17" s="29"/>
    </row>
    <row r="18" spans="2:8" s="1" customFormat="1" ht="16.899999999999999" customHeight="1">
      <c r="B18" s="29"/>
      <c r="C18" s="179" t="s">
        <v>277</v>
      </c>
      <c r="D18" s="180" t="s">
        <v>277</v>
      </c>
      <c r="E18" s="181" t="s">
        <v>1</v>
      </c>
      <c r="F18" s="182">
        <v>12</v>
      </c>
      <c r="H18" s="29"/>
    </row>
    <row r="19" spans="2:8" s="1" customFormat="1" ht="16.899999999999999" customHeight="1">
      <c r="B19" s="29"/>
      <c r="C19" s="183" t="s">
        <v>277</v>
      </c>
      <c r="D19" s="183" t="s">
        <v>278</v>
      </c>
      <c r="E19" s="14" t="s">
        <v>1</v>
      </c>
      <c r="F19" s="184">
        <v>12</v>
      </c>
      <c r="H19" s="29"/>
    </row>
    <row r="20" spans="2:8" s="1" customFormat="1" ht="16.899999999999999" customHeight="1">
      <c r="B20" s="29"/>
      <c r="C20" s="185" t="s">
        <v>960</v>
      </c>
      <c r="H20" s="29"/>
    </row>
    <row r="21" spans="2:8" s="1" customFormat="1" ht="16.899999999999999" customHeight="1">
      <c r="B21" s="29"/>
      <c r="C21" s="183" t="s">
        <v>274</v>
      </c>
      <c r="D21" s="183" t="s">
        <v>275</v>
      </c>
      <c r="E21" s="14" t="s">
        <v>192</v>
      </c>
      <c r="F21" s="184">
        <v>86</v>
      </c>
      <c r="H21" s="29"/>
    </row>
    <row r="22" spans="2:8" s="1" customFormat="1" ht="16.899999999999999" customHeight="1">
      <c r="B22" s="29"/>
      <c r="C22" s="179" t="s">
        <v>335</v>
      </c>
      <c r="D22" s="180" t="s">
        <v>335</v>
      </c>
      <c r="E22" s="181" t="s">
        <v>1</v>
      </c>
      <c r="F22" s="182">
        <v>258</v>
      </c>
      <c r="H22" s="29"/>
    </row>
    <row r="23" spans="2:8" s="1" customFormat="1" ht="16.899999999999999" customHeight="1">
      <c r="B23" s="29"/>
      <c r="C23" s="183" t="s">
        <v>335</v>
      </c>
      <c r="D23" s="183" t="s">
        <v>336</v>
      </c>
      <c r="E23" s="14" t="s">
        <v>1</v>
      </c>
      <c r="F23" s="184">
        <v>258</v>
      </c>
      <c r="H23" s="29"/>
    </row>
    <row r="24" spans="2:8" s="1" customFormat="1" ht="16.899999999999999" customHeight="1">
      <c r="B24" s="29"/>
      <c r="C24" s="179" t="s">
        <v>342</v>
      </c>
      <c r="D24" s="180" t="s">
        <v>342</v>
      </c>
      <c r="E24" s="181" t="s">
        <v>1</v>
      </c>
      <c r="F24" s="182">
        <v>258</v>
      </c>
      <c r="H24" s="29"/>
    </row>
    <row r="25" spans="2:8" s="1" customFormat="1" ht="16.899999999999999" customHeight="1">
      <c r="B25" s="29"/>
      <c r="C25" s="183" t="s">
        <v>342</v>
      </c>
      <c r="D25" s="183" t="s">
        <v>343</v>
      </c>
      <c r="E25" s="14" t="s">
        <v>1</v>
      </c>
      <c r="F25" s="184">
        <v>258</v>
      </c>
      <c r="H25" s="29"/>
    </row>
    <row r="26" spans="2:8" s="1" customFormat="1" ht="16.899999999999999" customHeight="1">
      <c r="B26" s="29"/>
      <c r="C26" s="179" t="s">
        <v>348</v>
      </c>
      <c r="D26" s="180" t="s">
        <v>348</v>
      </c>
      <c r="E26" s="181" t="s">
        <v>1</v>
      </c>
      <c r="F26" s="182">
        <v>141.9</v>
      </c>
      <c r="H26" s="29"/>
    </row>
    <row r="27" spans="2:8" s="1" customFormat="1" ht="16.899999999999999" customHeight="1">
      <c r="B27" s="29"/>
      <c r="C27" s="183" t="s">
        <v>348</v>
      </c>
      <c r="D27" s="183" t="s">
        <v>349</v>
      </c>
      <c r="E27" s="14" t="s">
        <v>1</v>
      </c>
      <c r="F27" s="184">
        <v>141.9</v>
      </c>
      <c r="H27" s="29"/>
    </row>
    <row r="28" spans="2:8" s="1" customFormat="1" ht="16.899999999999999" customHeight="1">
      <c r="B28" s="29"/>
      <c r="C28" s="179" t="s">
        <v>355</v>
      </c>
      <c r="D28" s="180" t="s">
        <v>355</v>
      </c>
      <c r="E28" s="181" t="s">
        <v>1</v>
      </c>
      <c r="F28" s="182">
        <v>86</v>
      </c>
      <c r="H28" s="29"/>
    </row>
    <row r="29" spans="2:8" s="1" customFormat="1" ht="16.899999999999999" customHeight="1">
      <c r="B29" s="29"/>
      <c r="C29" s="183" t="s">
        <v>355</v>
      </c>
      <c r="D29" s="183" t="s">
        <v>356</v>
      </c>
      <c r="E29" s="14" t="s">
        <v>1</v>
      </c>
      <c r="F29" s="184">
        <v>86</v>
      </c>
      <c r="H29" s="29"/>
    </row>
    <row r="30" spans="2:8" s="1" customFormat="1" ht="16.899999999999999" customHeight="1">
      <c r="B30" s="29"/>
      <c r="C30" s="179" t="s">
        <v>361</v>
      </c>
      <c r="D30" s="180" t="s">
        <v>361</v>
      </c>
      <c r="E30" s="181" t="s">
        <v>1</v>
      </c>
      <c r="F30" s="182">
        <v>43</v>
      </c>
      <c r="H30" s="29"/>
    </row>
    <row r="31" spans="2:8" s="1" customFormat="1" ht="16.899999999999999" customHeight="1">
      <c r="B31" s="29"/>
      <c r="C31" s="183" t="s">
        <v>361</v>
      </c>
      <c r="D31" s="183" t="s">
        <v>362</v>
      </c>
      <c r="E31" s="14" t="s">
        <v>1</v>
      </c>
      <c r="F31" s="184">
        <v>43</v>
      </c>
      <c r="H31" s="29"/>
    </row>
    <row r="32" spans="2:8" s="1" customFormat="1" ht="16.899999999999999" customHeight="1">
      <c r="B32" s="29"/>
      <c r="C32" s="179" t="s">
        <v>368</v>
      </c>
      <c r="D32" s="180" t="s">
        <v>368</v>
      </c>
      <c r="E32" s="181" t="s">
        <v>1</v>
      </c>
      <c r="F32" s="182">
        <v>86</v>
      </c>
      <c r="H32" s="29"/>
    </row>
    <row r="33" spans="2:8" s="1" customFormat="1" ht="16.899999999999999" customHeight="1">
      <c r="B33" s="29"/>
      <c r="C33" s="183" t="s">
        <v>368</v>
      </c>
      <c r="D33" s="183" t="s">
        <v>369</v>
      </c>
      <c r="E33" s="14" t="s">
        <v>1</v>
      </c>
      <c r="F33" s="184">
        <v>86</v>
      </c>
      <c r="H33" s="29"/>
    </row>
    <row r="34" spans="2:8" s="1" customFormat="1" ht="16.899999999999999" customHeight="1">
      <c r="B34" s="29"/>
      <c r="C34" s="179" t="s">
        <v>376</v>
      </c>
      <c r="D34" s="180" t="s">
        <v>376</v>
      </c>
      <c r="E34" s="181" t="s">
        <v>1</v>
      </c>
      <c r="F34" s="182">
        <v>86</v>
      </c>
      <c r="H34" s="29"/>
    </row>
    <row r="35" spans="2:8" s="1" customFormat="1" ht="16.899999999999999" customHeight="1">
      <c r="B35" s="29"/>
      <c r="C35" s="183" t="s">
        <v>376</v>
      </c>
      <c r="D35" s="183" t="s">
        <v>369</v>
      </c>
      <c r="E35" s="14" t="s">
        <v>1</v>
      </c>
      <c r="F35" s="184">
        <v>86</v>
      </c>
      <c r="H35" s="29"/>
    </row>
    <row r="36" spans="2:8" s="1" customFormat="1" ht="16.899999999999999" customHeight="1">
      <c r="B36" s="29"/>
      <c r="C36" s="179" t="s">
        <v>383</v>
      </c>
      <c r="D36" s="180" t="s">
        <v>383</v>
      </c>
      <c r="E36" s="181" t="s">
        <v>1</v>
      </c>
      <c r="F36" s="182">
        <v>12.9</v>
      </c>
      <c r="H36" s="29"/>
    </row>
    <row r="37" spans="2:8" s="1" customFormat="1" ht="16.899999999999999" customHeight="1">
      <c r="B37" s="29"/>
      <c r="C37" s="183" t="s">
        <v>383</v>
      </c>
      <c r="D37" s="183" t="s">
        <v>384</v>
      </c>
      <c r="E37" s="14" t="s">
        <v>1</v>
      </c>
      <c r="F37" s="184">
        <v>12.9</v>
      </c>
      <c r="H37" s="29"/>
    </row>
    <row r="38" spans="2:8" s="1" customFormat="1" ht="16.899999999999999" customHeight="1">
      <c r="B38" s="29"/>
      <c r="C38" s="179" t="s">
        <v>391</v>
      </c>
      <c r="D38" s="180" t="s">
        <v>391</v>
      </c>
      <c r="E38" s="181" t="s">
        <v>1</v>
      </c>
      <c r="F38" s="182">
        <v>8.6</v>
      </c>
      <c r="H38" s="29"/>
    </row>
    <row r="39" spans="2:8" s="1" customFormat="1" ht="16.899999999999999" customHeight="1">
      <c r="B39" s="29"/>
      <c r="C39" s="183" t="s">
        <v>391</v>
      </c>
      <c r="D39" s="183" t="s">
        <v>392</v>
      </c>
      <c r="E39" s="14" t="s">
        <v>1</v>
      </c>
      <c r="F39" s="184">
        <v>8.6</v>
      </c>
      <c r="H39" s="29"/>
    </row>
    <row r="40" spans="2:8" s="1" customFormat="1" ht="16.899999999999999" customHeight="1">
      <c r="B40" s="29"/>
      <c r="C40" s="179" t="s">
        <v>397</v>
      </c>
      <c r="D40" s="180" t="s">
        <v>397</v>
      </c>
      <c r="E40" s="181" t="s">
        <v>1</v>
      </c>
      <c r="F40" s="182">
        <v>8.6</v>
      </c>
      <c r="H40" s="29"/>
    </row>
    <row r="41" spans="2:8" s="1" customFormat="1" ht="16.899999999999999" customHeight="1">
      <c r="B41" s="29"/>
      <c r="C41" s="183" t="s">
        <v>397</v>
      </c>
      <c r="D41" s="183" t="s">
        <v>398</v>
      </c>
      <c r="E41" s="14" t="s">
        <v>1</v>
      </c>
      <c r="F41" s="184">
        <v>8.6</v>
      </c>
      <c r="H41" s="29"/>
    </row>
    <row r="42" spans="2:8" s="1" customFormat="1" ht="16.899999999999999" customHeight="1">
      <c r="B42" s="29"/>
      <c r="C42" s="179" t="s">
        <v>168</v>
      </c>
      <c r="D42" s="180" t="s">
        <v>168</v>
      </c>
      <c r="E42" s="181" t="s">
        <v>1</v>
      </c>
      <c r="F42" s="182">
        <v>86</v>
      </c>
      <c r="H42" s="29"/>
    </row>
    <row r="43" spans="2:8" s="1" customFormat="1" ht="16.899999999999999" customHeight="1">
      <c r="B43" s="29"/>
      <c r="C43" s="183" t="s">
        <v>168</v>
      </c>
      <c r="D43" s="183" t="s">
        <v>292</v>
      </c>
      <c r="E43" s="14" t="s">
        <v>1</v>
      </c>
      <c r="F43" s="184">
        <v>86</v>
      </c>
      <c r="H43" s="29"/>
    </row>
    <row r="44" spans="2:8" s="1" customFormat="1" ht="16.899999999999999" customHeight="1">
      <c r="B44" s="29"/>
      <c r="C44" s="179" t="s">
        <v>403</v>
      </c>
      <c r="D44" s="180" t="s">
        <v>403</v>
      </c>
      <c r="E44" s="181" t="s">
        <v>1</v>
      </c>
      <c r="F44" s="182">
        <v>8.6</v>
      </c>
      <c r="H44" s="29"/>
    </row>
    <row r="45" spans="2:8" s="1" customFormat="1" ht="16.899999999999999" customHeight="1">
      <c r="B45" s="29"/>
      <c r="C45" s="183" t="s">
        <v>403</v>
      </c>
      <c r="D45" s="183" t="s">
        <v>404</v>
      </c>
      <c r="E45" s="14" t="s">
        <v>1</v>
      </c>
      <c r="F45" s="184">
        <v>8.6</v>
      </c>
      <c r="H45" s="29"/>
    </row>
    <row r="46" spans="2:8" s="1" customFormat="1" ht="16.899999999999999" customHeight="1">
      <c r="B46" s="29"/>
      <c r="C46" s="179" t="s">
        <v>435</v>
      </c>
      <c r="D46" s="180" t="s">
        <v>435</v>
      </c>
      <c r="E46" s="181" t="s">
        <v>1</v>
      </c>
      <c r="F46" s="182">
        <v>11.78501</v>
      </c>
      <c r="H46" s="29"/>
    </row>
    <row r="47" spans="2:8" s="1" customFormat="1" ht="16.899999999999999" customHeight="1">
      <c r="B47" s="29"/>
      <c r="C47" s="183" t="s">
        <v>1</v>
      </c>
      <c r="D47" s="183" t="s">
        <v>433</v>
      </c>
      <c r="E47" s="14" t="s">
        <v>1</v>
      </c>
      <c r="F47" s="184">
        <v>0</v>
      </c>
      <c r="H47" s="29"/>
    </row>
    <row r="48" spans="2:8" s="1" customFormat="1" ht="16.899999999999999" customHeight="1">
      <c r="B48" s="29"/>
      <c r="C48" s="183" t="s">
        <v>1</v>
      </c>
      <c r="D48" s="183" t="s">
        <v>434</v>
      </c>
      <c r="E48" s="14" t="s">
        <v>1</v>
      </c>
      <c r="F48" s="184">
        <v>0</v>
      </c>
      <c r="H48" s="29"/>
    </row>
    <row r="49" spans="2:8" s="1" customFormat="1" ht="16.899999999999999" customHeight="1">
      <c r="B49" s="29"/>
      <c r="C49" s="183" t="s">
        <v>435</v>
      </c>
      <c r="D49" s="183" t="s">
        <v>436</v>
      </c>
      <c r="E49" s="14" t="s">
        <v>1</v>
      </c>
      <c r="F49" s="184">
        <v>11.78501</v>
      </c>
      <c r="H49" s="29"/>
    </row>
    <row r="50" spans="2:8" s="1" customFormat="1" ht="16.899999999999999" customHeight="1">
      <c r="B50" s="29"/>
      <c r="C50" s="179" t="s">
        <v>441</v>
      </c>
      <c r="D50" s="180" t="s">
        <v>441</v>
      </c>
      <c r="E50" s="181" t="s">
        <v>1</v>
      </c>
      <c r="F50" s="182">
        <v>194</v>
      </c>
      <c r="H50" s="29"/>
    </row>
    <row r="51" spans="2:8" s="1" customFormat="1" ht="16.899999999999999" customHeight="1">
      <c r="B51" s="29"/>
      <c r="C51" s="183" t="s">
        <v>441</v>
      </c>
      <c r="D51" s="183" t="s">
        <v>442</v>
      </c>
      <c r="E51" s="14" t="s">
        <v>1</v>
      </c>
      <c r="F51" s="184">
        <v>194</v>
      </c>
      <c r="H51" s="29"/>
    </row>
    <row r="52" spans="2:8" s="1" customFormat="1" ht="16.899999999999999" customHeight="1">
      <c r="B52" s="29"/>
      <c r="C52" s="185" t="s">
        <v>960</v>
      </c>
      <c r="H52" s="29"/>
    </row>
    <row r="53" spans="2:8" s="1" customFormat="1" ht="16.899999999999999" customHeight="1">
      <c r="B53" s="29"/>
      <c r="C53" s="183" t="s">
        <v>274</v>
      </c>
      <c r="D53" s="183" t="s">
        <v>275</v>
      </c>
      <c r="E53" s="14" t="s">
        <v>192</v>
      </c>
      <c r="F53" s="184">
        <v>2112</v>
      </c>
      <c r="H53" s="29"/>
    </row>
    <row r="54" spans="2:8" s="1" customFormat="1" ht="16.899999999999999" customHeight="1">
      <c r="B54" s="29"/>
      <c r="C54" s="179" t="s">
        <v>175</v>
      </c>
      <c r="D54" s="180" t="s">
        <v>175</v>
      </c>
      <c r="E54" s="181" t="s">
        <v>1</v>
      </c>
      <c r="F54" s="182">
        <v>86</v>
      </c>
      <c r="H54" s="29"/>
    </row>
    <row r="55" spans="2:8" s="1" customFormat="1" ht="16.899999999999999" customHeight="1">
      <c r="B55" s="29"/>
      <c r="C55" s="183" t="s">
        <v>175</v>
      </c>
      <c r="D55" s="183" t="s">
        <v>292</v>
      </c>
      <c r="E55" s="14" t="s">
        <v>1</v>
      </c>
      <c r="F55" s="184">
        <v>86</v>
      </c>
      <c r="H55" s="29"/>
    </row>
    <row r="56" spans="2:8" s="1" customFormat="1" ht="16.899999999999999" customHeight="1">
      <c r="B56" s="29"/>
      <c r="C56" s="179" t="s">
        <v>463</v>
      </c>
      <c r="D56" s="180" t="s">
        <v>463</v>
      </c>
      <c r="E56" s="181" t="s">
        <v>1</v>
      </c>
      <c r="F56" s="182">
        <v>2112</v>
      </c>
      <c r="H56" s="29"/>
    </row>
    <row r="57" spans="2:8" s="1" customFormat="1" ht="16.899999999999999" customHeight="1">
      <c r="B57" s="29"/>
      <c r="C57" s="183" t="s">
        <v>463</v>
      </c>
      <c r="D57" s="183" t="s">
        <v>464</v>
      </c>
      <c r="E57" s="14" t="s">
        <v>1</v>
      </c>
      <c r="F57" s="184">
        <v>2112</v>
      </c>
      <c r="H57" s="29"/>
    </row>
    <row r="58" spans="2:8" s="1" customFormat="1" ht="16.899999999999999" customHeight="1">
      <c r="B58" s="29"/>
      <c r="C58" s="179" t="s">
        <v>470</v>
      </c>
      <c r="D58" s="180" t="s">
        <v>470</v>
      </c>
      <c r="E58" s="181" t="s">
        <v>1</v>
      </c>
      <c r="F58" s="182">
        <v>2112</v>
      </c>
      <c r="H58" s="29"/>
    </row>
    <row r="59" spans="2:8" s="1" customFormat="1" ht="16.899999999999999" customHeight="1">
      <c r="B59" s="29"/>
      <c r="C59" s="183" t="s">
        <v>470</v>
      </c>
      <c r="D59" s="183" t="s">
        <v>471</v>
      </c>
      <c r="E59" s="14" t="s">
        <v>1</v>
      </c>
      <c r="F59" s="184">
        <v>2112</v>
      </c>
      <c r="H59" s="29"/>
    </row>
    <row r="60" spans="2:8" s="1" customFormat="1" ht="16.899999999999999" customHeight="1">
      <c r="B60" s="29"/>
      <c r="C60" s="179" t="s">
        <v>474</v>
      </c>
      <c r="D60" s="180" t="s">
        <v>474</v>
      </c>
      <c r="E60" s="181" t="s">
        <v>1</v>
      </c>
      <c r="F60" s="182">
        <v>2112</v>
      </c>
      <c r="H60" s="29"/>
    </row>
    <row r="61" spans="2:8" s="1" customFormat="1" ht="16.899999999999999" customHeight="1">
      <c r="B61" s="29"/>
      <c r="C61" s="183" t="s">
        <v>474</v>
      </c>
      <c r="D61" s="183" t="s">
        <v>464</v>
      </c>
      <c r="E61" s="14" t="s">
        <v>1</v>
      </c>
      <c r="F61" s="184">
        <v>2112</v>
      </c>
      <c r="H61" s="29"/>
    </row>
    <row r="62" spans="2:8" s="1" customFormat="1" ht="16.899999999999999" customHeight="1">
      <c r="B62" s="29"/>
      <c r="C62" s="179" t="s">
        <v>477</v>
      </c>
      <c r="D62" s="180" t="s">
        <v>477</v>
      </c>
      <c r="E62" s="181" t="s">
        <v>1</v>
      </c>
      <c r="F62" s="182">
        <v>8448</v>
      </c>
      <c r="H62" s="29"/>
    </row>
    <row r="63" spans="2:8" s="1" customFormat="1" ht="16.899999999999999" customHeight="1">
      <c r="B63" s="29"/>
      <c r="C63" s="183" t="s">
        <v>477</v>
      </c>
      <c r="D63" s="183" t="s">
        <v>478</v>
      </c>
      <c r="E63" s="14" t="s">
        <v>1</v>
      </c>
      <c r="F63" s="184">
        <v>8448</v>
      </c>
      <c r="H63" s="29"/>
    </row>
    <row r="64" spans="2:8" s="1" customFormat="1" ht="16.899999999999999" customHeight="1">
      <c r="B64" s="29"/>
      <c r="C64" s="179" t="s">
        <v>481</v>
      </c>
      <c r="D64" s="180" t="s">
        <v>481</v>
      </c>
      <c r="E64" s="181" t="s">
        <v>1</v>
      </c>
      <c r="F64" s="182">
        <v>8448</v>
      </c>
      <c r="H64" s="29"/>
    </row>
    <row r="65" spans="2:8" s="1" customFormat="1" ht="16.899999999999999" customHeight="1">
      <c r="B65" s="29"/>
      <c r="C65" s="183" t="s">
        <v>481</v>
      </c>
      <c r="D65" s="183" t="s">
        <v>482</v>
      </c>
      <c r="E65" s="14" t="s">
        <v>1</v>
      </c>
      <c r="F65" s="184">
        <v>8448</v>
      </c>
      <c r="H65" s="29"/>
    </row>
    <row r="66" spans="2:8" s="1" customFormat="1" ht="16.899999999999999" customHeight="1">
      <c r="B66" s="29"/>
      <c r="C66" s="179" t="s">
        <v>485</v>
      </c>
      <c r="D66" s="180" t="s">
        <v>485</v>
      </c>
      <c r="E66" s="181" t="s">
        <v>1</v>
      </c>
      <c r="F66" s="182">
        <v>2112</v>
      </c>
      <c r="H66" s="29"/>
    </row>
    <row r="67" spans="2:8" s="1" customFormat="1" ht="16.899999999999999" customHeight="1">
      <c r="B67" s="29"/>
      <c r="C67" s="183" t="s">
        <v>485</v>
      </c>
      <c r="D67" s="183" t="s">
        <v>464</v>
      </c>
      <c r="E67" s="14" t="s">
        <v>1</v>
      </c>
      <c r="F67" s="184">
        <v>2112</v>
      </c>
      <c r="H67" s="29"/>
    </row>
    <row r="68" spans="2:8" s="1" customFormat="1" ht="16.899999999999999" customHeight="1">
      <c r="B68" s="29"/>
      <c r="C68" s="179" t="s">
        <v>488</v>
      </c>
      <c r="D68" s="180" t="s">
        <v>488</v>
      </c>
      <c r="E68" s="181" t="s">
        <v>1</v>
      </c>
      <c r="F68" s="182">
        <v>168.96</v>
      </c>
      <c r="H68" s="29"/>
    </row>
    <row r="69" spans="2:8" s="1" customFormat="1" ht="16.899999999999999" customHeight="1">
      <c r="B69" s="29"/>
      <c r="C69" s="183" t="s">
        <v>488</v>
      </c>
      <c r="D69" s="183" t="s">
        <v>489</v>
      </c>
      <c r="E69" s="14" t="s">
        <v>1</v>
      </c>
      <c r="F69" s="184">
        <v>168.96</v>
      </c>
      <c r="H69" s="29"/>
    </row>
    <row r="70" spans="2:8" s="1" customFormat="1" ht="16.899999999999999" customHeight="1">
      <c r="B70" s="29"/>
      <c r="C70" s="179" t="s">
        <v>496</v>
      </c>
      <c r="D70" s="180" t="s">
        <v>496</v>
      </c>
      <c r="E70" s="181" t="s">
        <v>1</v>
      </c>
      <c r="F70" s="182">
        <v>2112</v>
      </c>
      <c r="H70" s="29"/>
    </row>
    <row r="71" spans="2:8" s="1" customFormat="1" ht="16.899999999999999" customHeight="1">
      <c r="B71" s="29"/>
      <c r="C71" s="183" t="s">
        <v>496</v>
      </c>
      <c r="D71" s="183" t="s">
        <v>497</v>
      </c>
      <c r="E71" s="14" t="s">
        <v>1</v>
      </c>
      <c r="F71" s="184">
        <v>2112</v>
      </c>
      <c r="H71" s="29"/>
    </row>
    <row r="72" spans="2:8" s="1" customFormat="1" ht="16.899999999999999" customHeight="1">
      <c r="B72" s="29"/>
      <c r="C72" s="179" t="s">
        <v>502</v>
      </c>
      <c r="D72" s="180" t="s">
        <v>502</v>
      </c>
      <c r="E72" s="181" t="s">
        <v>1</v>
      </c>
      <c r="F72" s="182">
        <v>4.2240000000000002</v>
      </c>
      <c r="H72" s="29"/>
    </row>
    <row r="73" spans="2:8" s="1" customFormat="1" ht="16.899999999999999" customHeight="1">
      <c r="B73" s="29"/>
      <c r="C73" s="183" t="s">
        <v>502</v>
      </c>
      <c r="D73" s="183" t="s">
        <v>503</v>
      </c>
      <c r="E73" s="14" t="s">
        <v>1</v>
      </c>
      <c r="F73" s="184">
        <v>4.2240000000000002</v>
      </c>
      <c r="H73" s="29"/>
    </row>
    <row r="74" spans="2:8" s="1" customFormat="1" ht="16.899999999999999" customHeight="1">
      <c r="B74" s="29"/>
      <c r="C74" s="179" t="s">
        <v>509</v>
      </c>
      <c r="D74" s="180" t="s">
        <v>509</v>
      </c>
      <c r="E74" s="181" t="s">
        <v>1</v>
      </c>
      <c r="F74" s="182">
        <v>2112</v>
      </c>
      <c r="H74" s="29"/>
    </row>
    <row r="75" spans="2:8" s="1" customFormat="1" ht="16.899999999999999" customHeight="1">
      <c r="B75" s="29"/>
      <c r="C75" s="183" t="s">
        <v>509</v>
      </c>
      <c r="D75" s="183" t="s">
        <v>471</v>
      </c>
      <c r="E75" s="14" t="s">
        <v>1</v>
      </c>
      <c r="F75" s="184">
        <v>2112</v>
      </c>
      <c r="H75" s="29"/>
    </row>
    <row r="76" spans="2:8" s="1" customFormat="1" ht="16.899999999999999" customHeight="1">
      <c r="B76" s="29"/>
      <c r="C76" s="179" t="s">
        <v>180</v>
      </c>
      <c r="D76" s="180" t="s">
        <v>180</v>
      </c>
      <c r="E76" s="181" t="s">
        <v>1</v>
      </c>
      <c r="F76" s="182">
        <v>86</v>
      </c>
      <c r="H76" s="29"/>
    </row>
    <row r="77" spans="2:8" s="1" customFormat="1" ht="16.899999999999999" customHeight="1">
      <c r="B77" s="29"/>
      <c r="C77" s="183" t="s">
        <v>180</v>
      </c>
      <c r="D77" s="183" t="s">
        <v>292</v>
      </c>
      <c r="E77" s="14" t="s">
        <v>1</v>
      </c>
      <c r="F77" s="184">
        <v>86</v>
      </c>
      <c r="H77" s="29"/>
    </row>
    <row r="78" spans="2:8" s="1" customFormat="1" ht="16.899999999999999" customHeight="1">
      <c r="B78" s="29"/>
      <c r="C78" s="179" t="s">
        <v>515</v>
      </c>
      <c r="D78" s="180" t="s">
        <v>515</v>
      </c>
      <c r="E78" s="181" t="s">
        <v>1</v>
      </c>
      <c r="F78" s="182">
        <v>2112</v>
      </c>
      <c r="H78" s="29"/>
    </row>
    <row r="79" spans="2:8" s="1" customFormat="1" ht="16.899999999999999" customHeight="1">
      <c r="B79" s="29"/>
      <c r="C79" s="183" t="s">
        <v>515</v>
      </c>
      <c r="D79" s="183" t="s">
        <v>471</v>
      </c>
      <c r="E79" s="14" t="s">
        <v>1</v>
      </c>
      <c r="F79" s="184">
        <v>2112</v>
      </c>
      <c r="H79" s="29"/>
    </row>
    <row r="80" spans="2:8" s="1" customFormat="1" ht="16.899999999999999" customHeight="1">
      <c r="B80" s="29"/>
      <c r="C80" s="179" t="s">
        <v>518</v>
      </c>
      <c r="D80" s="180" t="s">
        <v>518</v>
      </c>
      <c r="E80" s="181" t="s">
        <v>1</v>
      </c>
      <c r="F80" s="182">
        <v>1689.6</v>
      </c>
      <c r="H80" s="29"/>
    </row>
    <row r="81" spans="2:8" s="1" customFormat="1" ht="16.899999999999999" customHeight="1">
      <c r="B81" s="29"/>
      <c r="C81" s="183" t="s">
        <v>518</v>
      </c>
      <c r="D81" s="183" t="s">
        <v>519</v>
      </c>
      <c r="E81" s="14" t="s">
        <v>1</v>
      </c>
      <c r="F81" s="184">
        <v>1689.6</v>
      </c>
      <c r="H81" s="29"/>
    </row>
    <row r="82" spans="2:8" s="1" customFormat="1" ht="16.899999999999999" customHeight="1">
      <c r="B82" s="29"/>
      <c r="C82" s="179" t="s">
        <v>522</v>
      </c>
      <c r="D82" s="180" t="s">
        <v>522</v>
      </c>
      <c r="E82" s="181" t="s">
        <v>1</v>
      </c>
      <c r="F82" s="182">
        <v>2112</v>
      </c>
      <c r="H82" s="29"/>
    </row>
    <row r="83" spans="2:8" s="1" customFormat="1" ht="16.899999999999999" customHeight="1">
      <c r="B83" s="29"/>
      <c r="C83" s="183" t="s">
        <v>522</v>
      </c>
      <c r="D83" s="183" t="s">
        <v>471</v>
      </c>
      <c r="E83" s="14" t="s">
        <v>1</v>
      </c>
      <c r="F83" s="184">
        <v>2112</v>
      </c>
      <c r="H83" s="29"/>
    </row>
    <row r="84" spans="2:8" s="1" customFormat="1" ht="16.899999999999999" customHeight="1">
      <c r="B84" s="29"/>
      <c r="C84" s="179" t="s">
        <v>525</v>
      </c>
      <c r="D84" s="180" t="s">
        <v>525</v>
      </c>
      <c r="E84" s="181" t="s">
        <v>1</v>
      </c>
      <c r="F84" s="182">
        <v>211.2</v>
      </c>
      <c r="H84" s="29"/>
    </row>
    <row r="85" spans="2:8" s="1" customFormat="1" ht="16.899999999999999" customHeight="1">
      <c r="B85" s="29"/>
      <c r="C85" s="183" t="s">
        <v>525</v>
      </c>
      <c r="D85" s="183" t="s">
        <v>526</v>
      </c>
      <c r="E85" s="14" t="s">
        <v>1</v>
      </c>
      <c r="F85" s="184">
        <v>211.2</v>
      </c>
      <c r="H85" s="29"/>
    </row>
    <row r="86" spans="2:8" s="1" customFormat="1" ht="16.899999999999999" customHeight="1">
      <c r="B86" s="29"/>
      <c r="C86" s="179" t="s">
        <v>529</v>
      </c>
      <c r="D86" s="180" t="s">
        <v>529</v>
      </c>
      <c r="E86" s="181" t="s">
        <v>1</v>
      </c>
      <c r="F86" s="182">
        <v>126.72</v>
      </c>
      <c r="H86" s="29"/>
    </row>
    <row r="87" spans="2:8" s="1" customFormat="1" ht="16.899999999999999" customHeight="1">
      <c r="B87" s="29"/>
      <c r="C87" s="183" t="s">
        <v>529</v>
      </c>
      <c r="D87" s="183" t="s">
        <v>530</v>
      </c>
      <c r="E87" s="14" t="s">
        <v>1</v>
      </c>
      <c r="F87" s="184">
        <v>126.72</v>
      </c>
      <c r="H87" s="29"/>
    </row>
    <row r="88" spans="2:8" s="1" customFormat="1" ht="16.899999999999999" customHeight="1">
      <c r="B88" s="29"/>
      <c r="C88" s="179" t="s">
        <v>533</v>
      </c>
      <c r="D88" s="180" t="s">
        <v>533</v>
      </c>
      <c r="E88" s="181" t="s">
        <v>1</v>
      </c>
      <c r="F88" s="182">
        <v>126.72</v>
      </c>
      <c r="H88" s="29"/>
    </row>
    <row r="89" spans="2:8" s="1" customFormat="1" ht="16.899999999999999" customHeight="1">
      <c r="B89" s="29"/>
      <c r="C89" s="183" t="s">
        <v>533</v>
      </c>
      <c r="D89" s="183" t="s">
        <v>534</v>
      </c>
      <c r="E89" s="14" t="s">
        <v>1</v>
      </c>
      <c r="F89" s="184">
        <v>126.72</v>
      </c>
      <c r="H89" s="29"/>
    </row>
    <row r="90" spans="2:8" s="1" customFormat="1" ht="16.899999999999999" customHeight="1">
      <c r="B90" s="29"/>
      <c r="C90" s="179" t="s">
        <v>537</v>
      </c>
      <c r="D90" s="180" t="s">
        <v>537</v>
      </c>
      <c r="E90" s="181" t="s">
        <v>1</v>
      </c>
      <c r="F90" s="182">
        <v>126.72</v>
      </c>
      <c r="H90" s="29"/>
    </row>
    <row r="91" spans="2:8" s="1" customFormat="1" ht="16.899999999999999" customHeight="1">
      <c r="B91" s="29"/>
      <c r="C91" s="183" t="s">
        <v>537</v>
      </c>
      <c r="D91" s="183" t="s">
        <v>534</v>
      </c>
      <c r="E91" s="14" t="s">
        <v>1</v>
      </c>
      <c r="F91" s="184">
        <v>126.72</v>
      </c>
      <c r="H91" s="29"/>
    </row>
    <row r="92" spans="2:8" s="1" customFormat="1" ht="16.899999999999999" customHeight="1">
      <c r="B92" s="29"/>
      <c r="C92" s="179" t="s">
        <v>305</v>
      </c>
      <c r="D92" s="180" t="s">
        <v>305</v>
      </c>
      <c r="E92" s="181" t="s">
        <v>1</v>
      </c>
      <c r="F92" s="182">
        <v>516</v>
      </c>
      <c r="H92" s="29"/>
    </row>
    <row r="93" spans="2:8" s="1" customFormat="1" ht="16.899999999999999" customHeight="1">
      <c r="B93" s="29"/>
      <c r="C93" s="183" t="s">
        <v>305</v>
      </c>
      <c r="D93" s="183" t="s">
        <v>306</v>
      </c>
      <c r="E93" s="14" t="s">
        <v>1</v>
      </c>
      <c r="F93" s="184">
        <v>516</v>
      </c>
      <c r="H93" s="29"/>
    </row>
    <row r="94" spans="2:8" s="1" customFormat="1" ht="16.899999999999999" customHeight="1">
      <c r="B94" s="29"/>
      <c r="C94" s="179" t="s">
        <v>310</v>
      </c>
      <c r="D94" s="180" t="s">
        <v>310</v>
      </c>
      <c r="E94" s="181" t="s">
        <v>1</v>
      </c>
      <c r="F94" s="182">
        <v>516</v>
      </c>
      <c r="H94" s="29"/>
    </row>
    <row r="95" spans="2:8" s="1" customFormat="1" ht="16.899999999999999" customHeight="1">
      <c r="B95" s="29"/>
      <c r="C95" s="183" t="s">
        <v>310</v>
      </c>
      <c r="D95" s="183" t="s">
        <v>311</v>
      </c>
      <c r="E95" s="14" t="s">
        <v>1</v>
      </c>
      <c r="F95" s="184">
        <v>516</v>
      </c>
      <c r="H95" s="29"/>
    </row>
    <row r="96" spans="2:8" s="1" customFormat="1" ht="16.899999999999999" customHeight="1">
      <c r="B96" s="29"/>
      <c r="C96" s="179" t="s">
        <v>591</v>
      </c>
      <c r="D96" s="180" t="s">
        <v>591</v>
      </c>
      <c r="E96" s="181" t="s">
        <v>1</v>
      </c>
      <c r="F96" s="182">
        <v>140.76902000000001</v>
      </c>
      <c r="H96" s="29"/>
    </row>
    <row r="97" spans="2:8" s="1" customFormat="1" ht="16.899999999999999" customHeight="1">
      <c r="B97" s="29"/>
      <c r="C97" s="183" t="s">
        <v>1</v>
      </c>
      <c r="D97" s="183" t="s">
        <v>433</v>
      </c>
      <c r="E97" s="14" t="s">
        <v>1</v>
      </c>
      <c r="F97" s="184">
        <v>0</v>
      </c>
      <c r="H97" s="29"/>
    </row>
    <row r="98" spans="2:8" s="1" customFormat="1" ht="16.899999999999999" customHeight="1">
      <c r="B98" s="29"/>
      <c r="C98" s="183" t="s">
        <v>1</v>
      </c>
      <c r="D98" s="183" t="s">
        <v>590</v>
      </c>
      <c r="E98" s="14" t="s">
        <v>1</v>
      </c>
      <c r="F98" s="184">
        <v>0</v>
      </c>
      <c r="H98" s="29"/>
    </row>
    <row r="99" spans="2:8" s="1" customFormat="1" ht="16.899999999999999" customHeight="1">
      <c r="B99" s="29"/>
      <c r="C99" s="183" t="s">
        <v>591</v>
      </c>
      <c r="D99" s="183" t="s">
        <v>592</v>
      </c>
      <c r="E99" s="14" t="s">
        <v>1</v>
      </c>
      <c r="F99" s="184">
        <v>140.76902000000001</v>
      </c>
      <c r="H99" s="29"/>
    </row>
    <row r="100" spans="2:8" s="1" customFormat="1" ht="16.899999999999999" customHeight="1">
      <c r="B100" s="29"/>
      <c r="C100" s="179" t="s">
        <v>598</v>
      </c>
      <c r="D100" s="180" t="s">
        <v>598</v>
      </c>
      <c r="E100" s="181" t="s">
        <v>1</v>
      </c>
      <c r="F100" s="182">
        <v>192</v>
      </c>
      <c r="H100" s="29"/>
    </row>
    <row r="101" spans="2:8" s="1" customFormat="1" ht="16.899999999999999" customHeight="1">
      <c r="B101" s="29"/>
      <c r="C101" s="183" t="s">
        <v>598</v>
      </c>
      <c r="D101" s="183" t="s">
        <v>599</v>
      </c>
      <c r="E101" s="14" t="s">
        <v>1</v>
      </c>
      <c r="F101" s="184">
        <v>192</v>
      </c>
      <c r="H101" s="29"/>
    </row>
    <row r="102" spans="2:8" s="1" customFormat="1" ht="16.899999999999999" customHeight="1">
      <c r="B102" s="29"/>
      <c r="C102" s="185" t="s">
        <v>960</v>
      </c>
      <c r="H102" s="29"/>
    </row>
    <row r="103" spans="2:8" s="1" customFormat="1" ht="16.899999999999999" customHeight="1">
      <c r="B103" s="29"/>
      <c r="C103" s="183" t="s">
        <v>596</v>
      </c>
      <c r="D103" s="183" t="s">
        <v>275</v>
      </c>
      <c r="E103" s="14" t="s">
        <v>192</v>
      </c>
      <c r="F103" s="184">
        <v>1696</v>
      </c>
      <c r="H103" s="29"/>
    </row>
    <row r="104" spans="2:8" s="1" customFormat="1" ht="16.899999999999999" customHeight="1">
      <c r="B104" s="29"/>
      <c r="C104" s="179" t="s">
        <v>618</v>
      </c>
      <c r="D104" s="180" t="s">
        <v>618</v>
      </c>
      <c r="E104" s="181" t="s">
        <v>1</v>
      </c>
      <c r="F104" s="182">
        <v>1696</v>
      </c>
      <c r="H104" s="29"/>
    </row>
    <row r="105" spans="2:8" s="1" customFormat="1" ht="16.899999999999999" customHeight="1">
      <c r="B105" s="29"/>
      <c r="C105" s="183" t="s">
        <v>618</v>
      </c>
      <c r="D105" s="183" t="s">
        <v>619</v>
      </c>
      <c r="E105" s="14" t="s">
        <v>1</v>
      </c>
      <c r="F105" s="184">
        <v>1696</v>
      </c>
      <c r="H105" s="29"/>
    </row>
    <row r="106" spans="2:8" s="1" customFormat="1" ht="16.899999999999999" customHeight="1">
      <c r="B106" s="29"/>
      <c r="C106" s="179" t="s">
        <v>622</v>
      </c>
      <c r="D106" s="180" t="s">
        <v>622</v>
      </c>
      <c r="E106" s="181" t="s">
        <v>1</v>
      </c>
      <c r="F106" s="182">
        <v>1696</v>
      </c>
      <c r="H106" s="29"/>
    </row>
    <row r="107" spans="2:8" s="1" customFormat="1" ht="16.899999999999999" customHeight="1">
      <c r="B107" s="29"/>
      <c r="C107" s="183" t="s">
        <v>622</v>
      </c>
      <c r="D107" s="183" t="s">
        <v>619</v>
      </c>
      <c r="E107" s="14" t="s">
        <v>1</v>
      </c>
      <c r="F107" s="184">
        <v>1696</v>
      </c>
      <c r="H107" s="29"/>
    </row>
    <row r="108" spans="2:8" s="1" customFormat="1" ht="16.899999999999999" customHeight="1">
      <c r="B108" s="29"/>
      <c r="C108" s="179" t="s">
        <v>628</v>
      </c>
      <c r="D108" s="180" t="s">
        <v>628</v>
      </c>
      <c r="E108" s="181" t="s">
        <v>1</v>
      </c>
      <c r="F108" s="182">
        <v>1696</v>
      </c>
      <c r="H108" s="29"/>
    </row>
    <row r="109" spans="2:8" s="1" customFormat="1" ht="16.899999999999999" customHeight="1">
      <c r="B109" s="29"/>
      <c r="C109" s="183" t="s">
        <v>628</v>
      </c>
      <c r="D109" s="183" t="s">
        <v>619</v>
      </c>
      <c r="E109" s="14" t="s">
        <v>1</v>
      </c>
      <c r="F109" s="184">
        <v>1696</v>
      </c>
      <c r="H109" s="29"/>
    </row>
    <row r="110" spans="2:8" s="1" customFormat="1" ht="16.899999999999999" customHeight="1">
      <c r="B110" s="29"/>
      <c r="C110" s="179" t="s">
        <v>631</v>
      </c>
      <c r="D110" s="180" t="s">
        <v>631</v>
      </c>
      <c r="E110" s="181" t="s">
        <v>1</v>
      </c>
      <c r="F110" s="182">
        <v>3392</v>
      </c>
      <c r="H110" s="29"/>
    </row>
    <row r="111" spans="2:8" s="1" customFormat="1" ht="16.899999999999999" customHeight="1">
      <c r="B111" s="29"/>
      <c r="C111" s="183" t="s">
        <v>631</v>
      </c>
      <c r="D111" s="183" t="s">
        <v>632</v>
      </c>
      <c r="E111" s="14" t="s">
        <v>1</v>
      </c>
      <c r="F111" s="184">
        <v>3392</v>
      </c>
      <c r="H111" s="29"/>
    </row>
    <row r="112" spans="2:8" s="1" customFormat="1" ht="16.899999999999999" customHeight="1">
      <c r="B112" s="29"/>
      <c r="C112" s="179" t="s">
        <v>635</v>
      </c>
      <c r="D112" s="180" t="s">
        <v>635</v>
      </c>
      <c r="E112" s="181" t="s">
        <v>1</v>
      </c>
      <c r="F112" s="182">
        <v>3392</v>
      </c>
      <c r="H112" s="29"/>
    </row>
    <row r="113" spans="2:8" s="1" customFormat="1" ht="16.899999999999999" customHeight="1">
      <c r="B113" s="29"/>
      <c r="C113" s="183" t="s">
        <v>635</v>
      </c>
      <c r="D113" s="183" t="s">
        <v>636</v>
      </c>
      <c r="E113" s="14" t="s">
        <v>1</v>
      </c>
      <c r="F113" s="184">
        <v>3392</v>
      </c>
      <c r="H113" s="29"/>
    </row>
    <row r="114" spans="2:8" s="1" customFormat="1" ht="16.899999999999999" customHeight="1">
      <c r="B114" s="29"/>
      <c r="C114" s="179" t="s">
        <v>639</v>
      </c>
      <c r="D114" s="180" t="s">
        <v>639</v>
      </c>
      <c r="E114" s="181" t="s">
        <v>1</v>
      </c>
      <c r="F114" s="182">
        <v>1696</v>
      </c>
      <c r="H114" s="29"/>
    </row>
    <row r="115" spans="2:8" s="1" customFormat="1" ht="16.899999999999999" customHeight="1">
      <c r="B115" s="29"/>
      <c r="C115" s="183" t="s">
        <v>639</v>
      </c>
      <c r="D115" s="183" t="s">
        <v>619</v>
      </c>
      <c r="E115" s="14" t="s">
        <v>1</v>
      </c>
      <c r="F115" s="184">
        <v>1696</v>
      </c>
      <c r="H115" s="29"/>
    </row>
    <row r="116" spans="2:8" s="1" customFormat="1" ht="16.899999999999999" customHeight="1">
      <c r="B116" s="29"/>
      <c r="C116" s="179" t="s">
        <v>642</v>
      </c>
      <c r="D116" s="180" t="s">
        <v>642</v>
      </c>
      <c r="E116" s="181" t="s">
        <v>1</v>
      </c>
      <c r="F116" s="182">
        <v>50.88</v>
      </c>
      <c r="H116" s="29"/>
    </row>
    <row r="117" spans="2:8" s="1" customFormat="1" ht="16.899999999999999" customHeight="1">
      <c r="B117" s="29"/>
      <c r="C117" s="183" t="s">
        <v>642</v>
      </c>
      <c r="D117" s="183" t="s">
        <v>643</v>
      </c>
      <c r="E117" s="14" t="s">
        <v>1</v>
      </c>
      <c r="F117" s="184">
        <v>50.88</v>
      </c>
      <c r="H117" s="29"/>
    </row>
    <row r="118" spans="2:8" s="1" customFormat="1" ht="16.899999999999999" customHeight="1">
      <c r="B118" s="29"/>
      <c r="C118" s="179" t="s">
        <v>646</v>
      </c>
      <c r="D118" s="180" t="s">
        <v>646</v>
      </c>
      <c r="E118" s="181" t="s">
        <v>1</v>
      </c>
      <c r="F118" s="182">
        <v>1696</v>
      </c>
      <c r="H118" s="29"/>
    </row>
    <row r="119" spans="2:8" s="1" customFormat="1" ht="16.899999999999999" customHeight="1">
      <c r="B119" s="29"/>
      <c r="C119" s="183" t="s">
        <v>646</v>
      </c>
      <c r="D119" s="183" t="s">
        <v>647</v>
      </c>
      <c r="E119" s="14" t="s">
        <v>1</v>
      </c>
      <c r="F119" s="184">
        <v>1696</v>
      </c>
      <c r="H119" s="29"/>
    </row>
    <row r="120" spans="2:8" s="1" customFormat="1" ht="16.899999999999999" customHeight="1">
      <c r="B120" s="29"/>
      <c r="C120" s="179" t="s">
        <v>315</v>
      </c>
      <c r="D120" s="180" t="s">
        <v>315</v>
      </c>
      <c r="E120" s="181" t="s">
        <v>1</v>
      </c>
      <c r="F120" s="182">
        <v>86</v>
      </c>
      <c r="H120" s="29"/>
    </row>
    <row r="121" spans="2:8" s="1" customFormat="1" ht="16.899999999999999" customHeight="1">
      <c r="B121" s="29"/>
      <c r="C121" s="183" t="s">
        <v>315</v>
      </c>
      <c r="D121" s="183" t="s">
        <v>292</v>
      </c>
      <c r="E121" s="14" t="s">
        <v>1</v>
      </c>
      <c r="F121" s="184">
        <v>86</v>
      </c>
      <c r="H121" s="29"/>
    </row>
    <row r="122" spans="2:8" s="1" customFormat="1" ht="16.899999999999999" customHeight="1">
      <c r="B122" s="29"/>
      <c r="C122" s="179" t="s">
        <v>650</v>
      </c>
      <c r="D122" s="180" t="s">
        <v>650</v>
      </c>
      <c r="E122" s="181" t="s">
        <v>1</v>
      </c>
      <c r="F122" s="182">
        <v>3.3919999999999999</v>
      </c>
      <c r="H122" s="29"/>
    </row>
    <row r="123" spans="2:8" s="1" customFormat="1" ht="16.899999999999999" customHeight="1">
      <c r="B123" s="29"/>
      <c r="C123" s="183" t="s">
        <v>650</v>
      </c>
      <c r="D123" s="183" t="s">
        <v>651</v>
      </c>
      <c r="E123" s="14" t="s">
        <v>1</v>
      </c>
      <c r="F123" s="184">
        <v>3.3919999999999999</v>
      </c>
      <c r="H123" s="29"/>
    </row>
    <row r="124" spans="2:8" s="1" customFormat="1" ht="16.899999999999999" customHeight="1">
      <c r="B124" s="29"/>
      <c r="C124" s="179" t="s">
        <v>658</v>
      </c>
      <c r="D124" s="180" t="s">
        <v>658</v>
      </c>
      <c r="E124" s="181" t="s">
        <v>1</v>
      </c>
      <c r="F124" s="182">
        <v>1908</v>
      </c>
      <c r="H124" s="29"/>
    </row>
    <row r="125" spans="2:8" s="1" customFormat="1" ht="16.899999999999999" customHeight="1">
      <c r="B125" s="29"/>
      <c r="C125" s="183" t="s">
        <v>658</v>
      </c>
      <c r="D125" s="183" t="s">
        <v>659</v>
      </c>
      <c r="E125" s="14" t="s">
        <v>1</v>
      </c>
      <c r="F125" s="184">
        <v>1908</v>
      </c>
      <c r="H125" s="29"/>
    </row>
    <row r="126" spans="2:8" s="1" customFormat="1" ht="16.899999999999999" customHeight="1">
      <c r="B126" s="29"/>
      <c r="C126" s="179" t="s">
        <v>662</v>
      </c>
      <c r="D126" s="180" t="s">
        <v>662</v>
      </c>
      <c r="E126" s="181" t="s">
        <v>1</v>
      </c>
      <c r="F126" s="182">
        <v>190.8</v>
      </c>
      <c r="H126" s="29"/>
    </row>
    <row r="127" spans="2:8" s="1" customFormat="1" ht="16.899999999999999" customHeight="1">
      <c r="B127" s="29"/>
      <c r="C127" s="183" t="s">
        <v>662</v>
      </c>
      <c r="D127" s="183" t="s">
        <v>663</v>
      </c>
      <c r="E127" s="14" t="s">
        <v>1</v>
      </c>
      <c r="F127" s="184">
        <v>190.8</v>
      </c>
      <c r="H127" s="29"/>
    </row>
    <row r="128" spans="2:8" s="1" customFormat="1" ht="16.899999999999999" customHeight="1">
      <c r="B128" s="29"/>
      <c r="C128" s="179" t="s">
        <v>668</v>
      </c>
      <c r="D128" s="180" t="s">
        <v>668</v>
      </c>
      <c r="E128" s="181" t="s">
        <v>1</v>
      </c>
      <c r="F128" s="182">
        <v>1696</v>
      </c>
      <c r="H128" s="29"/>
    </row>
    <row r="129" spans="2:8" s="1" customFormat="1" ht="16.899999999999999" customHeight="1">
      <c r="B129" s="29"/>
      <c r="C129" s="183" t="s">
        <v>668</v>
      </c>
      <c r="D129" s="183" t="s">
        <v>619</v>
      </c>
      <c r="E129" s="14" t="s">
        <v>1</v>
      </c>
      <c r="F129" s="184">
        <v>1696</v>
      </c>
      <c r="H129" s="29"/>
    </row>
    <row r="130" spans="2:8" s="1" customFormat="1" ht="16.899999999999999" customHeight="1">
      <c r="B130" s="29"/>
      <c r="C130" s="179" t="s">
        <v>674</v>
      </c>
      <c r="D130" s="180" t="s">
        <v>674</v>
      </c>
      <c r="E130" s="181" t="s">
        <v>1</v>
      </c>
      <c r="F130" s="182">
        <v>1696</v>
      </c>
      <c r="H130" s="29"/>
    </row>
    <row r="131" spans="2:8" s="1" customFormat="1" ht="16.899999999999999" customHeight="1">
      <c r="B131" s="29"/>
      <c r="C131" s="183" t="s">
        <v>674</v>
      </c>
      <c r="D131" s="183" t="s">
        <v>619</v>
      </c>
      <c r="E131" s="14" t="s">
        <v>1</v>
      </c>
      <c r="F131" s="184">
        <v>1696</v>
      </c>
      <c r="H131" s="29"/>
    </row>
    <row r="132" spans="2:8" s="1" customFormat="1" ht="16.899999999999999" customHeight="1">
      <c r="B132" s="29"/>
      <c r="C132" s="179" t="s">
        <v>677</v>
      </c>
      <c r="D132" s="180" t="s">
        <v>677</v>
      </c>
      <c r="E132" s="181" t="s">
        <v>1</v>
      </c>
      <c r="F132" s="182">
        <v>50.88</v>
      </c>
      <c r="H132" s="29"/>
    </row>
    <row r="133" spans="2:8" s="1" customFormat="1" ht="16.899999999999999" customHeight="1">
      <c r="B133" s="29"/>
      <c r="C133" s="183" t="s">
        <v>677</v>
      </c>
      <c r="D133" s="183" t="s">
        <v>678</v>
      </c>
      <c r="E133" s="14" t="s">
        <v>1</v>
      </c>
      <c r="F133" s="184">
        <v>50.88</v>
      </c>
      <c r="H133" s="29"/>
    </row>
    <row r="134" spans="2:8" s="1" customFormat="1" ht="16.899999999999999" customHeight="1">
      <c r="B134" s="29"/>
      <c r="C134" s="179" t="s">
        <v>681</v>
      </c>
      <c r="D134" s="180" t="s">
        <v>681</v>
      </c>
      <c r="E134" s="181" t="s">
        <v>1</v>
      </c>
      <c r="F134" s="182">
        <v>50.88</v>
      </c>
      <c r="H134" s="29"/>
    </row>
    <row r="135" spans="2:8" s="1" customFormat="1" ht="16.899999999999999" customHeight="1">
      <c r="B135" s="29"/>
      <c r="C135" s="183" t="s">
        <v>681</v>
      </c>
      <c r="D135" s="183" t="s">
        <v>682</v>
      </c>
      <c r="E135" s="14" t="s">
        <v>1</v>
      </c>
      <c r="F135" s="184">
        <v>50.88</v>
      </c>
      <c r="H135" s="29"/>
    </row>
    <row r="136" spans="2:8" s="1" customFormat="1" ht="16.899999999999999" customHeight="1">
      <c r="B136" s="29"/>
      <c r="C136" s="179" t="s">
        <v>685</v>
      </c>
      <c r="D136" s="180" t="s">
        <v>685</v>
      </c>
      <c r="E136" s="181" t="s">
        <v>1</v>
      </c>
      <c r="F136" s="182">
        <v>50.88</v>
      </c>
      <c r="H136" s="29"/>
    </row>
    <row r="137" spans="2:8" s="1" customFormat="1" ht="16.899999999999999" customHeight="1">
      <c r="B137" s="29"/>
      <c r="C137" s="183" t="s">
        <v>685</v>
      </c>
      <c r="D137" s="183" t="s">
        <v>682</v>
      </c>
      <c r="E137" s="14" t="s">
        <v>1</v>
      </c>
      <c r="F137" s="184">
        <v>50.88</v>
      </c>
      <c r="H137" s="29"/>
    </row>
    <row r="138" spans="2:8" s="1" customFormat="1" ht="16.899999999999999" customHeight="1">
      <c r="B138" s="29"/>
      <c r="C138" s="179" t="s">
        <v>321</v>
      </c>
      <c r="D138" s="180" t="s">
        <v>321</v>
      </c>
      <c r="E138" s="181" t="s">
        <v>1</v>
      </c>
      <c r="F138" s="182">
        <v>21.5</v>
      </c>
      <c r="H138" s="29"/>
    </row>
    <row r="139" spans="2:8" s="1" customFormat="1" ht="16.899999999999999" customHeight="1">
      <c r="B139" s="29"/>
      <c r="C139" s="183" t="s">
        <v>321</v>
      </c>
      <c r="D139" s="183" t="s">
        <v>322</v>
      </c>
      <c r="E139" s="14" t="s">
        <v>1</v>
      </c>
      <c r="F139" s="184">
        <v>21.5</v>
      </c>
      <c r="H139" s="29"/>
    </row>
    <row r="140" spans="2:8" s="1" customFormat="1" ht="16.899999999999999" customHeight="1">
      <c r="B140" s="29"/>
      <c r="C140" s="179" t="s">
        <v>329</v>
      </c>
      <c r="D140" s="180" t="s">
        <v>329</v>
      </c>
      <c r="E140" s="181" t="s">
        <v>1</v>
      </c>
      <c r="F140" s="182">
        <v>86</v>
      </c>
      <c r="H140" s="29"/>
    </row>
    <row r="141" spans="2:8" s="1" customFormat="1" ht="16.899999999999999" customHeight="1">
      <c r="B141" s="29"/>
      <c r="C141" s="183" t="s">
        <v>329</v>
      </c>
      <c r="D141" s="183" t="s">
        <v>292</v>
      </c>
      <c r="E141" s="14" t="s">
        <v>1</v>
      </c>
      <c r="F141" s="184">
        <v>86</v>
      </c>
      <c r="H141" s="29"/>
    </row>
    <row r="142" spans="2:8" s="1" customFormat="1" ht="16.899999999999999" customHeight="1">
      <c r="B142" s="29"/>
      <c r="C142" s="179" t="s">
        <v>735</v>
      </c>
      <c r="D142" s="180" t="s">
        <v>735</v>
      </c>
      <c r="E142" s="181" t="s">
        <v>1</v>
      </c>
      <c r="F142" s="182">
        <v>116.26419</v>
      </c>
      <c r="H142" s="29"/>
    </row>
    <row r="143" spans="2:8" s="1" customFormat="1" ht="16.899999999999999" customHeight="1">
      <c r="B143" s="29"/>
      <c r="C143" s="183" t="s">
        <v>1</v>
      </c>
      <c r="D143" s="183" t="s">
        <v>433</v>
      </c>
      <c r="E143" s="14" t="s">
        <v>1</v>
      </c>
      <c r="F143" s="184">
        <v>0</v>
      </c>
      <c r="H143" s="29"/>
    </row>
    <row r="144" spans="2:8" s="1" customFormat="1" ht="16.899999999999999" customHeight="1">
      <c r="B144" s="29"/>
      <c r="C144" s="183" t="s">
        <v>1</v>
      </c>
      <c r="D144" s="183" t="s">
        <v>734</v>
      </c>
      <c r="E144" s="14" t="s">
        <v>1</v>
      </c>
      <c r="F144" s="184">
        <v>0</v>
      </c>
      <c r="H144" s="29"/>
    </row>
    <row r="145" spans="2:8" s="1" customFormat="1" ht="16.899999999999999" customHeight="1">
      <c r="B145" s="29"/>
      <c r="C145" s="183" t="s">
        <v>735</v>
      </c>
      <c r="D145" s="183" t="s">
        <v>736</v>
      </c>
      <c r="E145" s="14" t="s">
        <v>1</v>
      </c>
      <c r="F145" s="184">
        <v>116.26419</v>
      </c>
      <c r="H145" s="29"/>
    </row>
    <row r="146" spans="2:8" s="1" customFormat="1" ht="16.899999999999999" customHeight="1">
      <c r="B146" s="29"/>
      <c r="C146" s="179" t="s">
        <v>219</v>
      </c>
      <c r="D146" s="180" t="s">
        <v>219</v>
      </c>
      <c r="E146" s="181" t="s">
        <v>1</v>
      </c>
      <c r="F146" s="182">
        <v>8</v>
      </c>
      <c r="H146" s="29"/>
    </row>
    <row r="147" spans="2:8" s="1" customFormat="1" ht="16.899999999999999" customHeight="1">
      <c r="B147" s="29"/>
      <c r="C147" s="183" t="s">
        <v>219</v>
      </c>
      <c r="D147" s="183" t="s">
        <v>279</v>
      </c>
      <c r="E147" s="14" t="s">
        <v>1</v>
      </c>
      <c r="F147" s="184">
        <v>8</v>
      </c>
      <c r="H147" s="29"/>
    </row>
    <row r="148" spans="2:8" s="1" customFormat="1" ht="16.899999999999999" customHeight="1">
      <c r="B148" s="29"/>
      <c r="C148" s="185" t="s">
        <v>960</v>
      </c>
      <c r="H148" s="29"/>
    </row>
    <row r="149" spans="2:8" s="1" customFormat="1" ht="16.899999999999999" customHeight="1">
      <c r="B149" s="29"/>
      <c r="C149" s="183" t="s">
        <v>274</v>
      </c>
      <c r="D149" s="183" t="s">
        <v>275</v>
      </c>
      <c r="E149" s="14" t="s">
        <v>192</v>
      </c>
      <c r="F149" s="184">
        <v>86</v>
      </c>
      <c r="H149" s="29"/>
    </row>
    <row r="150" spans="2:8" s="1" customFormat="1" ht="16.899999999999999" customHeight="1">
      <c r="B150" s="29"/>
      <c r="C150" s="179" t="s">
        <v>227</v>
      </c>
      <c r="D150" s="180" t="s">
        <v>227</v>
      </c>
      <c r="E150" s="181" t="s">
        <v>1</v>
      </c>
      <c r="F150" s="182">
        <v>99</v>
      </c>
      <c r="H150" s="29"/>
    </row>
    <row r="151" spans="2:8" s="1" customFormat="1" ht="16.899999999999999" customHeight="1">
      <c r="B151" s="29"/>
      <c r="C151" s="183" t="s">
        <v>227</v>
      </c>
      <c r="D151" s="183" t="s">
        <v>443</v>
      </c>
      <c r="E151" s="14" t="s">
        <v>1</v>
      </c>
      <c r="F151" s="184">
        <v>99</v>
      </c>
      <c r="H151" s="29"/>
    </row>
    <row r="152" spans="2:8" s="1" customFormat="1" ht="16.899999999999999" customHeight="1">
      <c r="B152" s="29"/>
      <c r="C152" s="185" t="s">
        <v>960</v>
      </c>
      <c r="H152" s="29"/>
    </row>
    <row r="153" spans="2:8" s="1" customFormat="1" ht="16.899999999999999" customHeight="1">
      <c r="B153" s="29"/>
      <c r="C153" s="183" t="s">
        <v>274</v>
      </c>
      <c r="D153" s="183" t="s">
        <v>275</v>
      </c>
      <c r="E153" s="14" t="s">
        <v>192</v>
      </c>
      <c r="F153" s="184">
        <v>2112</v>
      </c>
      <c r="H153" s="29"/>
    </row>
    <row r="154" spans="2:8" s="1" customFormat="1" ht="16.899999999999999" customHeight="1">
      <c r="B154" s="29"/>
      <c r="C154" s="179" t="s">
        <v>251</v>
      </c>
      <c r="D154" s="180" t="s">
        <v>251</v>
      </c>
      <c r="E154" s="181" t="s">
        <v>1</v>
      </c>
      <c r="F154" s="182">
        <v>192</v>
      </c>
      <c r="H154" s="29"/>
    </row>
    <row r="155" spans="2:8" s="1" customFormat="1" ht="16.899999999999999" customHeight="1">
      <c r="B155" s="29"/>
      <c r="C155" s="183" t="s">
        <v>251</v>
      </c>
      <c r="D155" s="183" t="s">
        <v>600</v>
      </c>
      <c r="E155" s="14" t="s">
        <v>1</v>
      </c>
      <c r="F155" s="184">
        <v>192</v>
      </c>
      <c r="H155" s="29"/>
    </row>
    <row r="156" spans="2:8" s="1" customFormat="1" ht="16.899999999999999" customHeight="1">
      <c r="B156" s="29"/>
      <c r="C156" s="185" t="s">
        <v>960</v>
      </c>
      <c r="H156" s="29"/>
    </row>
    <row r="157" spans="2:8" s="1" customFormat="1" ht="16.899999999999999" customHeight="1">
      <c r="B157" s="29"/>
      <c r="C157" s="183" t="s">
        <v>596</v>
      </c>
      <c r="D157" s="183" t="s">
        <v>275</v>
      </c>
      <c r="E157" s="14" t="s">
        <v>192</v>
      </c>
      <c r="F157" s="184">
        <v>1696</v>
      </c>
      <c r="H157" s="29"/>
    </row>
    <row r="158" spans="2:8" s="1" customFormat="1" ht="16.899999999999999" customHeight="1">
      <c r="B158" s="29"/>
      <c r="C158" s="179" t="s">
        <v>220</v>
      </c>
      <c r="D158" s="180" t="s">
        <v>220</v>
      </c>
      <c r="E158" s="181" t="s">
        <v>1</v>
      </c>
      <c r="F158" s="182">
        <v>20</v>
      </c>
      <c r="H158" s="29"/>
    </row>
    <row r="159" spans="2:8" s="1" customFormat="1" ht="16.899999999999999" customHeight="1">
      <c r="B159" s="29"/>
      <c r="C159" s="183" t="s">
        <v>220</v>
      </c>
      <c r="D159" s="183" t="s">
        <v>280</v>
      </c>
      <c r="E159" s="14" t="s">
        <v>1</v>
      </c>
      <c r="F159" s="184">
        <v>20</v>
      </c>
      <c r="H159" s="29"/>
    </row>
    <row r="160" spans="2:8" s="1" customFormat="1" ht="16.899999999999999" customHeight="1">
      <c r="B160" s="29"/>
      <c r="C160" s="185" t="s">
        <v>960</v>
      </c>
      <c r="H160" s="29"/>
    </row>
    <row r="161" spans="2:8" s="1" customFormat="1" ht="16.899999999999999" customHeight="1">
      <c r="B161" s="29"/>
      <c r="C161" s="183" t="s">
        <v>274</v>
      </c>
      <c r="D161" s="183" t="s">
        <v>275</v>
      </c>
      <c r="E161" s="14" t="s">
        <v>192</v>
      </c>
      <c r="F161" s="184">
        <v>86</v>
      </c>
      <c r="H161" s="29"/>
    </row>
    <row r="162" spans="2:8" s="1" customFormat="1" ht="16.899999999999999" customHeight="1">
      <c r="B162" s="29"/>
      <c r="C162" s="179" t="s">
        <v>229</v>
      </c>
      <c r="D162" s="180" t="s">
        <v>229</v>
      </c>
      <c r="E162" s="181" t="s">
        <v>1</v>
      </c>
      <c r="F162" s="182">
        <v>132</v>
      </c>
      <c r="H162" s="29"/>
    </row>
    <row r="163" spans="2:8" s="1" customFormat="1" ht="16.899999999999999" customHeight="1">
      <c r="B163" s="29"/>
      <c r="C163" s="183" t="s">
        <v>229</v>
      </c>
      <c r="D163" s="183" t="s">
        <v>444</v>
      </c>
      <c r="E163" s="14" t="s">
        <v>1</v>
      </c>
      <c r="F163" s="184">
        <v>132</v>
      </c>
      <c r="H163" s="29"/>
    </row>
    <row r="164" spans="2:8" s="1" customFormat="1" ht="16.899999999999999" customHeight="1">
      <c r="B164" s="29"/>
      <c r="C164" s="185" t="s">
        <v>960</v>
      </c>
      <c r="H164" s="29"/>
    </row>
    <row r="165" spans="2:8" s="1" customFormat="1" ht="16.899999999999999" customHeight="1">
      <c r="B165" s="29"/>
      <c r="C165" s="183" t="s">
        <v>274</v>
      </c>
      <c r="D165" s="183" t="s">
        <v>275</v>
      </c>
      <c r="E165" s="14" t="s">
        <v>192</v>
      </c>
      <c r="F165" s="184">
        <v>2112</v>
      </c>
      <c r="H165" s="29"/>
    </row>
    <row r="166" spans="2:8" s="1" customFormat="1" ht="16.899999999999999" customHeight="1">
      <c r="B166" s="29"/>
      <c r="C166" s="179" t="s">
        <v>253</v>
      </c>
      <c r="D166" s="180" t="s">
        <v>253</v>
      </c>
      <c r="E166" s="181" t="s">
        <v>1</v>
      </c>
      <c r="F166" s="182">
        <v>48</v>
      </c>
      <c r="H166" s="29"/>
    </row>
    <row r="167" spans="2:8" s="1" customFormat="1" ht="16.899999999999999" customHeight="1">
      <c r="B167" s="29"/>
      <c r="C167" s="183" t="s">
        <v>253</v>
      </c>
      <c r="D167" s="183" t="s">
        <v>601</v>
      </c>
      <c r="E167" s="14" t="s">
        <v>1</v>
      </c>
      <c r="F167" s="184">
        <v>48</v>
      </c>
      <c r="H167" s="29"/>
    </row>
    <row r="168" spans="2:8" s="1" customFormat="1" ht="16.899999999999999" customHeight="1">
      <c r="B168" s="29"/>
      <c r="C168" s="185" t="s">
        <v>960</v>
      </c>
      <c r="H168" s="29"/>
    </row>
    <row r="169" spans="2:8" s="1" customFormat="1" ht="16.899999999999999" customHeight="1">
      <c r="B169" s="29"/>
      <c r="C169" s="183" t="s">
        <v>596</v>
      </c>
      <c r="D169" s="183" t="s">
        <v>275</v>
      </c>
      <c r="E169" s="14" t="s">
        <v>192</v>
      </c>
      <c r="F169" s="184">
        <v>1696</v>
      </c>
      <c r="H169" s="29"/>
    </row>
    <row r="170" spans="2:8" s="1" customFormat="1" ht="16.899999999999999" customHeight="1">
      <c r="B170" s="29"/>
      <c r="C170" s="179" t="s">
        <v>222</v>
      </c>
      <c r="D170" s="180" t="s">
        <v>222</v>
      </c>
      <c r="E170" s="181" t="s">
        <v>1</v>
      </c>
      <c r="F170" s="182">
        <v>3</v>
      </c>
      <c r="H170" s="29"/>
    </row>
    <row r="171" spans="2:8" s="1" customFormat="1" ht="16.899999999999999" customHeight="1">
      <c r="B171" s="29"/>
      <c r="C171" s="183" t="s">
        <v>222</v>
      </c>
      <c r="D171" s="183" t="s">
        <v>281</v>
      </c>
      <c r="E171" s="14" t="s">
        <v>1</v>
      </c>
      <c r="F171" s="184">
        <v>3</v>
      </c>
      <c r="H171" s="29"/>
    </row>
    <row r="172" spans="2:8" s="1" customFormat="1" ht="16.899999999999999" customHeight="1">
      <c r="B172" s="29"/>
      <c r="C172" s="185" t="s">
        <v>960</v>
      </c>
      <c r="H172" s="29"/>
    </row>
    <row r="173" spans="2:8" s="1" customFormat="1" ht="16.899999999999999" customHeight="1">
      <c r="B173" s="29"/>
      <c r="C173" s="183" t="s">
        <v>274</v>
      </c>
      <c r="D173" s="183" t="s">
        <v>275</v>
      </c>
      <c r="E173" s="14" t="s">
        <v>192</v>
      </c>
      <c r="F173" s="184">
        <v>86</v>
      </c>
      <c r="H173" s="29"/>
    </row>
    <row r="174" spans="2:8" s="1" customFormat="1" ht="16.899999999999999" customHeight="1">
      <c r="B174" s="29"/>
      <c r="C174" s="179" t="s">
        <v>231</v>
      </c>
      <c r="D174" s="180" t="s">
        <v>231</v>
      </c>
      <c r="E174" s="181" t="s">
        <v>1</v>
      </c>
      <c r="F174" s="182">
        <v>24</v>
      </c>
      <c r="H174" s="29"/>
    </row>
    <row r="175" spans="2:8" s="1" customFormat="1" ht="16.899999999999999" customHeight="1">
      <c r="B175" s="29"/>
      <c r="C175" s="183" t="s">
        <v>231</v>
      </c>
      <c r="D175" s="183" t="s">
        <v>445</v>
      </c>
      <c r="E175" s="14" t="s">
        <v>1</v>
      </c>
      <c r="F175" s="184">
        <v>24</v>
      </c>
      <c r="H175" s="29"/>
    </row>
    <row r="176" spans="2:8" s="1" customFormat="1" ht="16.899999999999999" customHeight="1">
      <c r="B176" s="29"/>
      <c r="C176" s="185" t="s">
        <v>960</v>
      </c>
      <c r="H176" s="29"/>
    </row>
    <row r="177" spans="2:8" s="1" customFormat="1" ht="16.899999999999999" customHeight="1">
      <c r="B177" s="29"/>
      <c r="C177" s="183" t="s">
        <v>274</v>
      </c>
      <c r="D177" s="183" t="s">
        <v>275</v>
      </c>
      <c r="E177" s="14" t="s">
        <v>192</v>
      </c>
      <c r="F177" s="184">
        <v>2112</v>
      </c>
      <c r="H177" s="29"/>
    </row>
    <row r="178" spans="2:8" s="1" customFormat="1" ht="16.899999999999999" customHeight="1">
      <c r="B178" s="29"/>
      <c r="C178" s="179" t="s">
        <v>255</v>
      </c>
      <c r="D178" s="180" t="s">
        <v>255</v>
      </c>
      <c r="E178" s="181" t="s">
        <v>1</v>
      </c>
      <c r="F178" s="182">
        <v>80</v>
      </c>
      <c r="H178" s="29"/>
    </row>
    <row r="179" spans="2:8" s="1" customFormat="1" ht="16.899999999999999" customHeight="1">
      <c r="B179" s="29"/>
      <c r="C179" s="183" t="s">
        <v>255</v>
      </c>
      <c r="D179" s="183" t="s">
        <v>602</v>
      </c>
      <c r="E179" s="14" t="s">
        <v>1</v>
      </c>
      <c r="F179" s="184">
        <v>80</v>
      </c>
      <c r="H179" s="29"/>
    </row>
    <row r="180" spans="2:8" s="1" customFormat="1" ht="16.899999999999999" customHeight="1">
      <c r="B180" s="29"/>
      <c r="C180" s="185" t="s">
        <v>960</v>
      </c>
      <c r="H180" s="29"/>
    </row>
    <row r="181" spans="2:8" s="1" customFormat="1" ht="16.899999999999999" customHeight="1">
      <c r="B181" s="29"/>
      <c r="C181" s="183" t="s">
        <v>596</v>
      </c>
      <c r="D181" s="183" t="s">
        <v>275</v>
      </c>
      <c r="E181" s="14" t="s">
        <v>192</v>
      </c>
      <c r="F181" s="184">
        <v>1696</v>
      </c>
      <c r="H181" s="29"/>
    </row>
    <row r="182" spans="2:8" s="1" customFormat="1" ht="16.899999999999999" customHeight="1">
      <c r="B182" s="29"/>
      <c r="C182" s="179" t="s">
        <v>223</v>
      </c>
      <c r="D182" s="180" t="s">
        <v>223</v>
      </c>
      <c r="E182" s="181" t="s">
        <v>1</v>
      </c>
      <c r="F182" s="182">
        <v>14</v>
      </c>
      <c r="H182" s="29"/>
    </row>
    <row r="183" spans="2:8" s="1" customFormat="1" ht="16.899999999999999" customHeight="1">
      <c r="B183" s="29"/>
      <c r="C183" s="183" t="s">
        <v>223</v>
      </c>
      <c r="D183" s="183" t="s">
        <v>282</v>
      </c>
      <c r="E183" s="14" t="s">
        <v>1</v>
      </c>
      <c r="F183" s="184">
        <v>14</v>
      </c>
      <c r="H183" s="29"/>
    </row>
    <row r="184" spans="2:8" s="1" customFormat="1" ht="16.899999999999999" customHeight="1">
      <c r="B184" s="29"/>
      <c r="C184" s="185" t="s">
        <v>960</v>
      </c>
      <c r="H184" s="29"/>
    </row>
    <row r="185" spans="2:8" s="1" customFormat="1" ht="16.899999999999999" customHeight="1">
      <c r="B185" s="29"/>
      <c r="C185" s="183" t="s">
        <v>274</v>
      </c>
      <c r="D185" s="183" t="s">
        <v>275</v>
      </c>
      <c r="E185" s="14" t="s">
        <v>192</v>
      </c>
      <c r="F185" s="184">
        <v>86</v>
      </c>
      <c r="H185" s="29"/>
    </row>
    <row r="186" spans="2:8" s="1" customFormat="1" ht="16.899999999999999" customHeight="1">
      <c r="B186" s="29"/>
      <c r="C186" s="179" t="s">
        <v>234</v>
      </c>
      <c r="D186" s="180" t="s">
        <v>234</v>
      </c>
      <c r="E186" s="181" t="s">
        <v>1</v>
      </c>
      <c r="F186" s="182">
        <v>58</v>
      </c>
      <c r="H186" s="29"/>
    </row>
    <row r="187" spans="2:8" s="1" customFormat="1" ht="16.899999999999999" customHeight="1">
      <c r="B187" s="29"/>
      <c r="C187" s="183" t="s">
        <v>234</v>
      </c>
      <c r="D187" s="183" t="s">
        <v>446</v>
      </c>
      <c r="E187" s="14" t="s">
        <v>1</v>
      </c>
      <c r="F187" s="184">
        <v>58</v>
      </c>
      <c r="H187" s="29"/>
    </row>
    <row r="188" spans="2:8" s="1" customFormat="1" ht="16.899999999999999" customHeight="1">
      <c r="B188" s="29"/>
      <c r="C188" s="185" t="s">
        <v>960</v>
      </c>
      <c r="H188" s="29"/>
    </row>
    <row r="189" spans="2:8" s="1" customFormat="1" ht="16.899999999999999" customHeight="1">
      <c r="B189" s="29"/>
      <c r="C189" s="183" t="s">
        <v>274</v>
      </c>
      <c r="D189" s="183" t="s">
        <v>275</v>
      </c>
      <c r="E189" s="14" t="s">
        <v>192</v>
      </c>
      <c r="F189" s="184">
        <v>2112</v>
      </c>
      <c r="H189" s="29"/>
    </row>
    <row r="190" spans="2:8" s="1" customFormat="1" ht="16.899999999999999" customHeight="1">
      <c r="B190" s="29"/>
      <c r="C190" s="179" t="s">
        <v>257</v>
      </c>
      <c r="D190" s="180" t="s">
        <v>257</v>
      </c>
      <c r="E190" s="181" t="s">
        <v>1</v>
      </c>
      <c r="F190" s="182">
        <v>144</v>
      </c>
      <c r="H190" s="29"/>
    </row>
    <row r="191" spans="2:8" s="1" customFormat="1" ht="16.899999999999999" customHeight="1">
      <c r="B191" s="29"/>
      <c r="C191" s="183" t="s">
        <v>257</v>
      </c>
      <c r="D191" s="183" t="s">
        <v>603</v>
      </c>
      <c r="E191" s="14" t="s">
        <v>1</v>
      </c>
      <c r="F191" s="184">
        <v>144</v>
      </c>
      <c r="H191" s="29"/>
    </row>
    <row r="192" spans="2:8" s="1" customFormat="1" ht="16.899999999999999" customHeight="1">
      <c r="B192" s="29"/>
      <c r="C192" s="185" t="s">
        <v>960</v>
      </c>
      <c r="H192" s="29"/>
    </row>
    <row r="193" spans="2:8" s="1" customFormat="1" ht="16.899999999999999" customHeight="1">
      <c r="B193" s="29"/>
      <c r="C193" s="183" t="s">
        <v>596</v>
      </c>
      <c r="D193" s="183" t="s">
        <v>275</v>
      </c>
      <c r="E193" s="14" t="s">
        <v>192</v>
      </c>
      <c r="F193" s="184">
        <v>1696</v>
      </c>
      <c r="H193" s="29"/>
    </row>
    <row r="194" spans="2:8" s="1" customFormat="1" ht="16.899999999999999" customHeight="1">
      <c r="B194" s="29"/>
      <c r="C194" s="179" t="s">
        <v>225</v>
      </c>
      <c r="D194" s="180" t="s">
        <v>225</v>
      </c>
      <c r="E194" s="181" t="s">
        <v>1</v>
      </c>
      <c r="F194" s="182">
        <v>21</v>
      </c>
      <c r="H194" s="29"/>
    </row>
    <row r="195" spans="2:8" s="1" customFormat="1" ht="16.899999999999999" customHeight="1">
      <c r="B195" s="29"/>
      <c r="C195" s="183" t="s">
        <v>225</v>
      </c>
      <c r="D195" s="183" t="s">
        <v>283</v>
      </c>
      <c r="E195" s="14" t="s">
        <v>1</v>
      </c>
      <c r="F195" s="184">
        <v>21</v>
      </c>
      <c r="H195" s="29"/>
    </row>
    <row r="196" spans="2:8" s="1" customFormat="1" ht="16.899999999999999" customHeight="1">
      <c r="B196" s="29"/>
      <c r="C196" s="185" t="s">
        <v>960</v>
      </c>
      <c r="H196" s="29"/>
    </row>
    <row r="197" spans="2:8" s="1" customFormat="1" ht="16.899999999999999" customHeight="1">
      <c r="B197" s="29"/>
      <c r="C197" s="183" t="s">
        <v>274</v>
      </c>
      <c r="D197" s="183" t="s">
        <v>275</v>
      </c>
      <c r="E197" s="14" t="s">
        <v>192</v>
      </c>
      <c r="F197" s="184">
        <v>86</v>
      </c>
      <c r="H197" s="29"/>
    </row>
    <row r="198" spans="2:8" s="1" customFormat="1" ht="16.899999999999999" customHeight="1">
      <c r="B198" s="29"/>
      <c r="C198" s="179" t="s">
        <v>236</v>
      </c>
      <c r="D198" s="180" t="s">
        <v>236</v>
      </c>
      <c r="E198" s="181" t="s">
        <v>1</v>
      </c>
      <c r="F198" s="182">
        <v>122</v>
      </c>
      <c r="H198" s="29"/>
    </row>
    <row r="199" spans="2:8" s="1" customFormat="1" ht="16.899999999999999" customHeight="1">
      <c r="B199" s="29"/>
      <c r="C199" s="183" t="s">
        <v>236</v>
      </c>
      <c r="D199" s="183" t="s">
        <v>447</v>
      </c>
      <c r="E199" s="14" t="s">
        <v>1</v>
      </c>
      <c r="F199" s="184">
        <v>122</v>
      </c>
      <c r="H199" s="29"/>
    </row>
    <row r="200" spans="2:8" s="1" customFormat="1" ht="16.899999999999999" customHeight="1">
      <c r="B200" s="29"/>
      <c r="C200" s="185" t="s">
        <v>960</v>
      </c>
      <c r="H200" s="29"/>
    </row>
    <row r="201" spans="2:8" s="1" customFormat="1" ht="16.899999999999999" customHeight="1">
      <c r="B201" s="29"/>
      <c r="C201" s="183" t="s">
        <v>274</v>
      </c>
      <c r="D201" s="183" t="s">
        <v>275</v>
      </c>
      <c r="E201" s="14" t="s">
        <v>192</v>
      </c>
      <c r="F201" s="184">
        <v>2112</v>
      </c>
      <c r="H201" s="29"/>
    </row>
    <row r="202" spans="2:8" s="1" customFormat="1" ht="16.899999999999999" customHeight="1">
      <c r="B202" s="29"/>
      <c r="C202" s="179" t="s">
        <v>259</v>
      </c>
      <c r="D202" s="180" t="s">
        <v>259</v>
      </c>
      <c r="E202" s="181" t="s">
        <v>1</v>
      </c>
      <c r="F202" s="182">
        <v>126</v>
      </c>
      <c r="H202" s="29"/>
    </row>
    <row r="203" spans="2:8" s="1" customFormat="1" ht="16.899999999999999" customHeight="1">
      <c r="B203" s="29"/>
      <c r="C203" s="183" t="s">
        <v>259</v>
      </c>
      <c r="D203" s="183" t="s">
        <v>604</v>
      </c>
      <c r="E203" s="14" t="s">
        <v>1</v>
      </c>
      <c r="F203" s="184">
        <v>126</v>
      </c>
      <c r="H203" s="29"/>
    </row>
    <row r="204" spans="2:8" s="1" customFormat="1" ht="16.899999999999999" customHeight="1">
      <c r="B204" s="29"/>
      <c r="C204" s="185" t="s">
        <v>960</v>
      </c>
      <c r="H204" s="29"/>
    </row>
    <row r="205" spans="2:8" s="1" customFormat="1" ht="16.899999999999999" customHeight="1">
      <c r="B205" s="29"/>
      <c r="C205" s="183" t="s">
        <v>596</v>
      </c>
      <c r="D205" s="183" t="s">
        <v>275</v>
      </c>
      <c r="E205" s="14" t="s">
        <v>192</v>
      </c>
      <c r="F205" s="184">
        <v>1696</v>
      </c>
      <c r="H205" s="29"/>
    </row>
    <row r="206" spans="2:8" s="1" customFormat="1" ht="16.899999999999999" customHeight="1">
      <c r="B206" s="29"/>
      <c r="C206" s="179" t="s">
        <v>226</v>
      </c>
      <c r="D206" s="180" t="s">
        <v>226</v>
      </c>
      <c r="E206" s="181" t="s">
        <v>1</v>
      </c>
      <c r="F206" s="182">
        <v>8</v>
      </c>
      <c r="H206" s="29"/>
    </row>
    <row r="207" spans="2:8" s="1" customFormat="1" ht="16.899999999999999" customHeight="1">
      <c r="B207" s="29"/>
      <c r="C207" s="183" t="s">
        <v>226</v>
      </c>
      <c r="D207" s="183" t="s">
        <v>284</v>
      </c>
      <c r="E207" s="14" t="s">
        <v>1</v>
      </c>
      <c r="F207" s="184">
        <v>8</v>
      </c>
      <c r="H207" s="29"/>
    </row>
    <row r="208" spans="2:8" s="1" customFormat="1" ht="16.899999999999999" customHeight="1">
      <c r="B208" s="29"/>
      <c r="C208" s="185" t="s">
        <v>960</v>
      </c>
      <c r="H208" s="29"/>
    </row>
    <row r="209" spans="2:8" s="1" customFormat="1" ht="16.899999999999999" customHeight="1">
      <c r="B209" s="29"/>
      <c r="C209" s="183" t="s">
        <v>274</v>
      </c>
      <c r="D209" s="183" t="s">
        <v>275</v>
      </c>
      <c r="E209" s="14" t="s">
        <v>192</v>
      </c>
      <c r="F209" s="184">
        <v>86</v>
      </c>
      <c r="H209" s="29"/>
    </row>
    <row r="210" spans="2:8" s="1" customFormat="1" ht="16.899999999999999" customHeight="1">
      <c r="B210" s="29"/>
      <c r="C210" s="179" t="s">
        <v>238</v>
      </c>
      <c r="D210" s="180" t="s">
        <v>238</v>
      </c>
      <c r="E210" s="181" t="s">
        <v>1</v>
      </c>
      <c r="F210" s="182">
        <v>155</v>
      </c>
      <c r="H210" s="29"/>
    </row>
    <row r="211" spans="2:8" s="1" customFormat="1" ht="16.899999999999999" customHeight="1">
      <c r="B211" s="29"/>
      <c r="C211" s="183" t="s">
        <v>238</v>
      </c>
      <c r="D211" s="183" t="s">
        <v>448</v>
      </c>
      <c r="E211" s="14" t="s">
        <v>1</v>
      </c>
      <c r="F211" s="184">
        <v>155</v>
      </c>
      <c r="H211" s="29"/>
    </row>
    <row r="212" spans="2:8" s="1" customFormat="1" ht="16.899999999999999" customHeight="1">
      <c r="B212" s="29"/>
      <c r="C212" s="185" t="s">
        <v>960</v>
      </c>
      <c r="H212" s="29"/>
    </row>
    <row r="213" spans="2:8" s="1" customFormat="1" ht="16.899999999999999" customHeight="1">
      <c r="B213" s="29"/>
      <c r="C213" s="183" t="s">
        <v>274</v>
      </c>
      <c r="D213" s="183" t="s">
        <v>275</v>
      </c>
      <c r="E213" s="14" t="s">
        <v>192</v>
      </c>
      <c r="F213" s="184">
        <v>2112</v>
      </c>
      <c r="H213" s="29"/>
    </row>
    <row r="214" spans="2:8" s="1" customFormat="1" ht="16.899999999999999" customHeight="1">
      <c r="B214" s="29"/>
      <c r="C214" s="179" t="s">
        <v>261</v>
      </c>
      <c r="D214" s="180" t="s">
        <v>261</v>
      </c>
      <c r="E214" s="181" t="s">
        <v>1</v>
      </c>
      <c r="F214" s="182">
        <v>190</v>
      </c>
      <c r="H214" s="29"/>
    </row>
    <row r="215" spans="2:8" s="1" customFormat="1" ht="16.899999999999999" customHeight="1">
      <c r="B215" s="29"/>
      <c r="C215" s="183" t="s">
        <v>261</v>
      </c>
      <c r="D215" s="183" t="s">
        <v>605</v>
      </c>
      <c r="E215" s="14" t="s">
        <v>1</v>
      </c>
      <c r="F215" s="184">
        <v>190</v>
      </c>
      <c r="H215" s="29"/>
    </row>
    <row r="216" spans="2:8" s="1" customFormat="1" ht="16.899999999999999" customHeight="1">
      <c r="B216" s="29"/>
      <c r="C216" s="185" t="s">
        <v>960</v>
      </c>
      <c r="H216" s="29"/>
    </row>
    <row r="217" spans="2:8" s="1" customFormat="1" ht="16.899999999999999" customHeight="1">
      <c r="B217" s="29"/>
      <c r="C217" s="183" t="s">
        <v>596</v>
      </c>
      <c r="D217" s="183" t="s">
        <v>275</v>
      </c>
      <c r="E217" s="14" t="s">
        <v>192</v>
      </c>
      <c r="F217" s="184">
        <v>1696</v>
      </c>
      <c r="H217" s="29"/>
    </row>
    <row r="218" spans="2:8" s="1" customFormat="1" ht="16.899999999999999" customHeight="1">
      <c r="B218" s="29"/>
      <c r="C218" s="179" t="s">
        <v>285</v>
      </c>
      <c r="D218" s="180" t="s">
        <v>285</v>
      </c>
      <c r="E218" s="181" t="s">
        <v>1</v>
      </c>
      <c r="F218" s="182">
        <v>86</v>
      </c>
      <c r="H218" s="29"/>
    </row>
    <row r="219" spans="2:8" s="1" customFormat="1" ht="16.899999999999999" customHeight="1">
      <c r="B219" s="29"/>
      <c r="C219" s="183" t="s">
        <v>285</v>
      </c>
      <c r="D219" s="183" t="s">
        <v>286</v>
      </c>
      <c r="E219" s="14" t="s">
        <v>1</v>
      </c>
      <c r="F219" s="184">
        <v>86</v>
      </c>
      <c r="H219" s="29"/>
    </row>
    <row r="220" spans="2:8" s="1" customFormat="1" ht="16.899999999999999" customHeight="1">
      <c r="B220" s="29"/>
      <c r="C220" s="179" t="s">
        <v>240</v>
      </c>
      <c r="D220" s="180" t="s">
        <v>240</v>
      </c>
      <c r="E220" s="181" t="s">
        <v>1</v>
      </c>
      <c r="F220" s="182">
        <v>414</v>
      </c>
      <c r="H220" s="29"/>
    </row>
    <row r="221" spans="2:8" s="1" customFormat="1" ht="16.899999999999999" customHeight="1">
      <c r="B221" s="29"/>
      <c r="C221" s="183" t="s">
        <v>240</v>
      </c>
      <c r="D221" s="183" t="s">
        <v>449</v>
      </c>
      <c r="E221" s="14" t="s">
        <v>1</v>
      </c>
      <c r="F221" s="184">
        <v>414</v>
      </c>
      <c r="H221" s="29"/>
    </row>
    <row r="222" spans="2:8" s="1" customFormat="1" ht="16.899999999999999" customHeight="1">
      <c r="B222" s="29"/>
      <c r="C222" s="185" t="s">
        <v>960</v>
      </c>
      <c r="H222" s="29"/>
    </row>
    <row r="223" spans="2:8" s="1" customFormat="1" ht="16.899999999999999" customHeight="1">
      <c r="B223" s="29"/>
      <c r="C223" s="183" t="s">
        <v>274</v>
      </c>
      <c r="D223" s="183" t="s">
        <v>275</v>
      </c>
      <c r="E223" s="14" t="s">
        <v>192</v>
      </c>
      <c r="F223" s="184">
        <v>2112</v>
      </c>
      <c r="H223" s="29"/>
    </row>
    <row r="224" spans="2:8" s="1" customFormat="1" ht="16.899999999999999" customHeight="1">
      <c r="B224" s="29"/>
      <c r="C224" s="179" t="s">
        <v>263</v>
      </c>
      <c r="D224" s="180" t="s">
        <v>263</v>
      </c>
      <c r="E224" s="181" t="s">
        <v>1</v>
      </c>
      <c r="F224" s="182">
        <v>84</v>
      </c>
      <c r="H224" s="29"/>
    </row>
    <row r="225" spans="2:8" s="1" customFormat="1" ht="16.899999999999999" customHeight="1">
      <c r="B225" s="29"/>
      <c r="C225" s="183" t="s">
        <v>263</v>
      </c>
      <c r="D225" s="183" t="s">
        <v>606</v>
      </c>
      <c r="E225" s="14" t="s">
        <v>1</v>
      </c>
      <c r="F225" s="184">
        <v>84</v>
      </c>
      <c r="H225" s="29"/>
    </row>
    <row r="226" spans="2:8" s="1" customFormat="1" ht="16.899999999999999" customHeight="1">
      <c r="B226" s="29"/>
      <c r="C226" s="185" t="s">
        <v>960</v>
      </c>
      <c r="H226" s="29"/>
    </row>
    <row r="227" spans="2:8" s="1" customFormat="1" ht="16.899999999999999" customHeight="1">
      <c r="B227" s="29"/>
      <c r="C227" s="183" t="s">
        <v>596</v>
      </c>
      <c r="D227" s="183" t="s">
        <v>275</v>
      </c>
      <c r="E227" s="14" t="s">
        <v>192</v>
      </c>
      <c r="F227" s="184">
        <v>1696</v>
      </c>
      <c r="H227" s="29"/>
    </row>
    <row r="228" spans="2:8" s="1" customFormat="1" ht="16.899999999999999" customHeight="1">
      <c r="B228" s="29"/>
      <c r="C228" s="179" t="s">
        <v>242</v>
      </c>
      <c r="D228" s="180" t="s">
        <v>242</v>
      </c>
      <c r="E228" s="181" t="s">
        <v>1</v>
      </c>
      <c r="F228" s="182">
        <v>264</v>
      </c>
      <c r="H228" s="29"/>
    </row>
    <row r="229" spans="2:8" s="1" customFormat="1" ht="16.899999999999999" customHeight="1">
      <c r="B229" s="29"/>
      <c r="C229" s="183" t="s">
        <v>242</v>
      </c>
      <c r="D229" s="183" t="s">
        <v>450</v>
      </c>
      <c r="E229" s="14" t="s">
        <v>1</v>
      </c>
      <c r="F229" s="184">
        <v>264</v>
      </c>
      <c r="H229" s="29"/>
    </row>
    <row r="230" spans="2:8" s="1" customFormat="1" ht="16.899999999999999" customHeight="1">
      <c r="B230" s="29"/>
      <c r="C230" s="185" t="s">
        <v>960</v>
      </c>
      <c r="H230" s="29"/>
    </row>
    <row r="231" spans="2:8" s="1" customFormat="1" ht="16.899999999999999" customHeight="1">
      <c r="B231" s="29"/>
      <c r="C231" s="183" t="s">
        <v>274</v>
      </c>
      <c r="D231" s="183" t="s">
        <v>275</v>
      </c>
      <c r="E231" s="14" t="s">
        <v>192</v>
      </c>
      <c r="F231" s="184">
        <v>2112</v>
      </c>
      <c r="H231" s="29"/>
    </row>
    <row r="232" spans="2:8" s="1" customFormat="1" ht="16.899999999999999" customHeight="1">
      <c r="B232" s="29"/>
      <c r="C232" s="179" t="s">
        <v>265</v>
      </c>
      <c r="D232" s="180" t="s">
        <v>265</v>
      </c>
      <c r="E232" s="181" t="s">
        <v>1</v>
      </c>
      <c r="F232" s="182">
        <v>48</v>
      </c>
      <c r="H232" s="29"/>
    </row>
    <row r="233" spans="2:8" s="1" customFormat="1" ht="16.899999999999999" customHeight="1">
      <c r="B233" s="29"/>
      <c r="C233" s="183" t="s">
        <v>265</v>
      </c>
      <c r="D233" s="183" t="s">
        <v>607</v>
      </c>
      <c r="E233" s="14" t="s">
        <v>1</v>
      </c>
      <c r="F233" s="184">
        <v>48</v>
      </c>
      <c r="H233" s="29"/>
    </row>
    <row r="234" spans="2:8" s="1" customFormat="1" ht="16.899999999999999" customHeight="1">
      <c r="B234" s="29"/>
      <c r="C234" s="185" t="s">
        <v>960</v>
      </c>
      <c r="H234" s="29"/>
    </row>
    <row r="235" spans="2:8" s="1" customFormat="1" ht="16.899999999999999" customHeight="1">
      <c r="B235" s="29"/>
      <c r="C235" s="183" t="s">
        <v>596</v>
      </c>
      <c r="D235" s="183" t="s">
        <v>275</v>
      </c>
      <c r="E235" s="14" t="s">
        <v>192</v>
      </c>
      <c r="F235" s="184">
        <v>1696</v>
      </c>
      <c r="H235" s="29"/>
    </row>
    <row r="236" spans="2:8" s="1" customFormat="1" ht="16.899999999999999" customHeight="1">
      <c r="B236" s="29"/>
      <c r="C236" s="179" t="s">
        <v>244</v>
      </c>
      <c r="D236" s="180" t="s">
        <v>244</v>
      </c>
      <c r="E236" s="181" t="s">
        <v>1</v>
      </c>
      <c r="F236" s="182">
        <v>24</v>
      </c>
      <c r="H236" s="29"/>
    </row>
    <row r="237" spans="2:8" s="1" customFormat="1" ht="16.899999999999999" customHeight="1">
      <c r="B237" s="29"/>
      <c r="C237" s="183" t="s">
        <v>244</v>
      </c>
      <c r="D237" s="183" t="s">
        <v>451</v>
      </c>
      <c r="E237" s="14" t="s">
        <v>1</v>
      </c>
      <c r="F237" s="184">
        <v>24</v>
      </c>
      <c r="H237" s="29"/>
    </row>
    <row r="238" spans="2:8" s="1" customFormat="1" ht="16.899999999999999" customHeight="1">
      <c r="B238" s="29"/>
      <c r="C238" s="185" t="s">
        <v>960</v>
      </c>
      <c r="H238" s="29"/>
    </row>
    <row r="239" spans="2:8" s="1" customFormat="1" ht="16.899999999999999" customHeight="1">
      <c r="B239" s="29"/>
      <c r="C239" s="183" t="s">
        <v>274</v>
      </c>
      <c r="D239" s="183" t="s">
        <v>275</v>
      </c>
      <c r="E239" s="14" t="s">
        <v>192</v>
      </c>
      <c r="F239" s="184">
        <v>2112</v>
      </c>
      <c r="H239" s="29"/>
    </row>
    <row r="240" spans="2:8" s="1" customFormat="1" ht="16.899999999999999" customHeight="1">
      <c r="B240" s="29"/>
      <c r="C240" s="179" t="s">
        <v>266</v>
      </c>
      <c r="D240" s="180" t="s">
        <v>266</v>
      </c>
      <c r="E240" s="181" t="s">
        <v>1</v>
      </c>
      <c r="F240" s="182">
        <v>132</v>
      </c>
      <c r="H240" s="29"/>
    </row>
    <row r="241" spans="2:8" s="1" customFormat="1" ht="16.899999999999999" customHeight="1">
      <c r="B241" s="29"/>
      <c r="C241" s="183" t="s">
        <v>266</v>
      </c>
      <c r="D241" s="183" t="s">
        <v>608</v>
      </c>
      <c r="E241" s="14" t="s">
        <v>1</v>
      </c>
      <c r="F241" s="184">
        <v>132</v>
      </c>
      <c r="H241" s="29"/>
    </row>
    <row r="242" spans="2:8" s="1" customFormat="1" ht="16.899999999999999" customHeight="1">
      <c r="B242" s="29"/>
      <c r="C242" s="185" t="s">
        <v>960</v>
      </c>
      <c r="H242" s="29"/>
    </row>
    <row r="243" spans="2:8" s="1" customFormat="1" ht="16.899999999999999" customHeight="1">
      <c r="B243" s="29"/>
      <c r="C243" s="183" t="s">
        <v>596</v>
      </c>
      <c r="D243" s="183" t="s">
        <v>275</v>
      </c>
      <c r="E243" s="14" t="s">
        <v>192</v>
      </c>
      <c r="F243" s="184">
        <v>1696</v>
      </c>
      <c r="H243" s="29"/>
    </row>
    <row r="244" spans="2:8" s="1" customFormat="1" ht="16.899999999999999" customHeight="1">
      <c r="B244" s="29"/>
      <c r="C244" s="179" t="s">
        <v>245</v>
      </c>
      <c r="D244" s="180" t="s">
        <v>245</v>
      </c>
      <c r="E244" s="181" t="s">
        <v>1</v>
      </c>
      <c r="F244" s="182">
        <v>319</v>
      </c>
      <c r="H244" s="29"/>
    </row>
    <row r="245" spans="2:8" s="1" customFormat="1" ht="16.899999999999999" customHeight="1">
      <c r="B245" s="29"/>
      <c r="C245" s="183" t="s">
        <v>245</v>
      </c>
      <c r="D245" s="183" t="s">
        <v>452</v>
      </c>
      <c r="E245" s="14" t="s">
        <v>1</v>
      </c>
      <c r="F245" s="184">
        <v>319</v>
      </c>
      <c r="H245" s="29"/>
    </row>
    <row r="246" spans="2:8" s="1" customFormat="1" ht="16.899999999999999" customHeight="1">
      <c r="B246" s="29"/>
      <c r="C246" s="185" t="s">
        <v>960</v>
      </c>
      <c r="H246" s="29"/>
    </row>
    <row r="247" spans="2:8" s="1" customFormat="1" ht="16.899999999999999" customHeight="1">
      <c r="B247" s="29"/>
      <c r="C247" s="183" t="s">
        <v>274</v>
      </c>
      <c r="D247" s="183" t="s">
        <v>275</v>
      </c>
      <c r="E247" s="14" t="s">
        <v>192</v>
      </c>
      <c r="F247" s="184">
        <v>2112</v>
      </c>
      <c r="H247" s="29"/>
    </row>
    <row r="248" spans="2:8" s="1" customFormat="1" ht="16.899999999999999" customHeight="1">
      <c r="B248" s="29"/>
      <c r="C248" s="179" t="s">
        <v>267</v>
      </c>
      <c r="D248" s="180" t="s">
        <v>267</v>
      </c>
      <c r="E248" s="181" t="s">
        <v>1</v>
      </c>
      <c r="F248" s="182">
        <v>126</v>
      </c>
      <c r="H248" s="29"/>
    </row>
    <row r="249" spans="2:8" s="1" customFormat="1" ht="16.899999999999999" customHeight="1">
      <c r="B249" s="29"/>
      <c r="C249" s="183" t="s">
        <v>267</v>
      </c>
      <c r="D249" s="183" t="s">
        <v>609</v>
      </c>
      <c r="E249" s="14" t="s">
        <v>1</v>
      </c>
      <c r="F249" s="184">
        <v>126</v>
      </c>
      <c r="H249" s="29"/>
    </row>
    <row r="250" spans="2:8" s="1" customFormat="1" ht="16.899999999999999" customHeight="1">
      <c r="B250" s="29"/>
      <c r="C250" s="185" t="s">
        <v>960</v>
      </c>
      <c r="H250" s="29"/>
    </row>
    <row r="251" spans="2:8" s="1" customFormat="1" ht="16.899999999999999" customHeight="1">
      <c r="B251" s="29"/>
      <c r="C251" s="183" t="s">
        <v>596</v>
      </c>
      <c r="D251" s="183" t="s">
        <v>275</v>
      </c>
      <c r="E251" s="14" t="s">
        <v>192</v>
      </c>
      <c r="F251" s="184">
        <v>1696</v>
      </c>
      <c r="H251" s="29"/>
    </row>
    <row r="252" spans="2:8" s="1" customFormat="1" ht="16.899999999999999" customHeight="1">
      <c r="B252" s="29"/>
      <c r="C252" s="179" t="s">
        <v>247</v>
      </c>
      <c r="D252" s="180" t="s">
        <v>247</v>
      </c>
      <c r="E252" s="181" t="s">
        <v>1</v>
      </c>
      <c r="F252" s="182">
        <v>106</v>
      </c>
      <c r="H252" s="29"/>
    </row>
    <row r="253" spans="2:8" s="1" customFormat="1" ht="16.899999999999999" customHeight="1">
      <c r="B253" s="29"/>
      <c r="C253" s="183" t="s">
        <v>247</v>
      </c>
      <c r="D253" s="183" t="s">
        <v>453</v>
      </c>
      <c r="E253" s="14" t="s">
        <v>1</v>
      </c>
      <c r="F253" s="184">
        <v>106</v>
      </c>
      <c r="H253" s="29"/>
    </row>
    <row r="254" spans="2:8" s="1" customFormat="1" ht="16.899999999999999" customHeight="1">
      <c r="B254" s="29"/>
      <c r="C254" s="185" t="s">
        <v>960</v>
      </c>
      <c r="H254" s="29"/>
    </row>
    <row r="255" spans="2:8" s="1" customFormat="1" ht="16.899999999999999" customHeight="1">
      <c r="B255" s="29"/>
      <c r="C255" s="183" t="s">
        <v>274</v>
      </c>
      <c r="D255" s="183" t="s">
        <v>275</v>
      </c>
      <c r="E255" s="14" t="s">
        <v>192</v>
      </c>
      <c r="F255" s="184">
        <v>2112</v>
      </c>
      <c r="H255" s="29"/>
    </row>
    <row r="256" spans="2:8" s="1" customFormat="1" ht="16.899999999999999" customHeight="1">
      <c r="B256" s="29"/>
      <c r="C256" s="179" t="s">
        <v>268</v>
      </c>
      <c r="D256" s="180" t="s">
        <v>268</v>
      </c>
      <c r="E256" s="181" t="s">
        <v>1</v>
      </c>
      <c r="F256" s="182">
        <v>334</v>
      </c>
      <c r="H256" s="29"/>
    </row>
    <row r="257" spans="2:8" s="1" customFormat="1" ht="16.899999999999999" customHeight="1">
      <c r="B257" s="29"/>
      <c r="C257" s="183" t="s">
        <v>268</v>
      </c>
      <c r="D257" s="183" t="s">
        <v>610</v>
      </c>
      <c r="E257" s="14" t="s">
        <v>1</v>
      </c>
      <c r="F257" s="184">
        <v>334</v>
      </c>
      <c r="H257" s="29"/>
    </row>
    <row r="258" spans="2:8" s="1" customFormat="1" ht="16.899999999999999" customHeight="1">
      <c r="B258" s="29"/>
      <c r="C258" s="185" t="s">
        <v>960</v>
      </c>
      <c r="H258" s="29"/>
    </row>
    <row r="259" spans="2:8" s="1" customFormat="1" ht="16.899999999999999" customHeight="1">
      <c r="B259" s="29"/>
      <c r="C259" s="183" t="s">
        <v>596</v>
      </c>
      <c r="D259" s="183" t="s">
        <v>275</v>
      </c>
      <c r="E259" s="14" t="s">
        <v>192</v>
      </c>
      <c r="F259" s="184">
        <v>1696</v>
      </c>
      <c r="H259" s="29"/>
    </row>
    <row r="260" spans="2:8" s="1" customFormat="1" ht="16.899999999999999" customHeight="1">
      <c r="B260" s="29"/>
      <c r="C260" s="179" t="s">
        <v>249</v>
      </c>
      <c r="D260" s="180" t="s">
        <v>249</v>
      </c>
      <c r="E260" s="181" t="s">
        <v>1</v>
      </c>
      <c r="F260" s="182">
        <v>201</v>
      </c>
      <c r="H260" s="29"/>
    </row>
    <row r="261" spans="2:8" s="1" customFormat="1" ht="16.899999999999999" customHeight="1">
      <c r="B261" s="29"/>
      <c r="C261" s="183" t="s">
        <v>249</v>
      </c>
      <c r="D261" s="183" t="s">
        <v>454</v>
      </c>
      <c r="E261" s="14" t="s">
        <v>1</v>
      </c>
      <c r="F261" s="184">
        <v>201</v>
      </c>
      <c r="H261" s="29"/>
    </row>
    <row r="262" spans="2:8" s="1" customFormat="1" ht="16.899999999999999" customHeight="1">
      <c r="B262" s="29"/>
      <c r="C262" s="185" t="s">
        <v>960</v>
      </c>
      <c r="H262" s="29"/>
    </row>
    <row r="263" spans="2:8" s="1" customFormat="1" ht="16.899999999999999" customHeight="1">
      <c r="B263" s="29"/>
      <c r="C263" s="183" t="s">
        <v>274</v>
      </c>
      <c r="D263" s="183" t="s">
        <v>275</v>
      </c>
      <c r="E263" s="14" t="s">
        <v>192</v>
      </c>
      <c r="F263" s="184">
        <v>2112</v>
      </c>
      <c r="H263" s="29"/>
    </row>
    <row r="264" spans="2:8" s="1" customFormat="1" ht="16.899999999999999" customHeight="1">
      <c r="B264" s="29"/>
      <c r="C264" s="179" t="s">
        <v>611</v>
      </c>
      <c r="D264" s="180" t="s">
        <v>611</v>
      </c>
      <c r="E264" s="181" t="s">
        <v>1</v>
      </c>
      <c r="F264" s="182">
        <v>1696</v>
      </c>
      <c r="H264" s="29"/>
    </row>
    <row r="265" spans="2:8" s="1" customFormat="1" ht="16.899999999999999" customHeight="1">
      <c r="B265" s="29"/>
      <c r="C265" s="183" t="s">
        <v>611</v>
      </c>
      <c r="D265" s="183" t="s">
        <v>612</v>
      </c>
      <c r="E265" s="14" t="s">
        <v>1</v>
      </c>
      <c r="F265" s="184">
        <v>1696</v>
      </c>
      <c r="H265" s="29"/>
    </row>
    <row r="266" spans="2:8" s="1" customFormat="1" ht="16.899999999999999" customHeight="1">
      <c r="B266" s="29"/>
      <c r="C266" s="179" t="s">
        <v>455</v>
      </c>
      <c r="D266" s="180" t="s">
        <v>455</v>
      </c>
      <c r="E266" s="181" t="s">
        <v>1</v>
      </c>
      <c r="F266" s="182">
        <v>2112</v>
      </c>
      <c r="H266" s="29"/>
    </row>
    <row r="267" spans="2:8" s="1" customFormat="1" ht="16.899999999999999" customHeight="1">
      <c r="B267" s="29"/>
      <c r="C267" s="183" t="s">
        <v>455</v>
      </c>
      <c r="D267" s="183" t="s">
        <v>456</v>
      </c>
      <c r="E267" s="14" t="s">
        <v>1</v>
      </c>
      <c r="F267" s="184">
        <v>2112</v>
      </c>
      <c r="H267" s="29"/>
    </row>
    <row r="268" spans="2:8" s="1" customFormat="1" ht="26.45" customHeight="1">
      <c r="B268" s="29"/>
      <c r="C268" s="178" t="s">
        <v>961</v>
      </c>
      <c r="D268" s="178" t="s">
        <v>99</v>
      </c>
      <c r="H268" s="29"/>
    </row>
    <row r="269" spans="2:8" s="1" customFormat="1" ht="16.899999999999999" customHeight="1">
      <c r="B269" s="29"/>
      <c r="C269" s="179" t="s">
        <v>277</v>
      </c>
      <c r="D269" s="180" t="s">
        <v>277</v>
      </c>
      <c r="E269" s="181" t="s">
        <v>1</v>
      </c>
      <c r="F269" s="182">
        <v>113054</v>
      </c>
      <c r="H269" s="29"/>
    </row>
    <row r="270" spans="2:8" s="1" customFormat="1" ht="16.899999999999999" customHeight="1">
      <c r="B270" s="29"/>
      <c r="C270" s="183" t="s">
        <v>277</v>
      </c>
      <c r="D270" s="183" t="s">
        <v>743</v>
      </c>
      <c r="E270" s="14" t="s">
        <v>1</v>
      </c>
      <c r="F270" s="184">
        <v>113054</v>
      </c>
      <c r="H270" s="29"/>
    </row>
    <row r="271" spans="2:8" s="1" customFormat="1" ht="16.899999999999999" customHeight="1">
      <c r="B271" s="29"/>
      <c r="C271" s="179" t="s">
        <v>168</v>
      </c>
      <c r="D271" s="180" t="s">
        <v>168</v>
      </c>
      <c r="E271" s="181" t="s">
        <v>1</v>
      </c>
      <c r="F271" s="182">
        <v>113054</v>
      </c>
      <c r="H271" s="29"/>
    </row>
    <row r="272" spans="2:8" s="1" customFormat="1" ht="16.899999999999999" customHeight="1">
      <c r="B272" s="29"/>
      <c r="C272" s="183" t="s">
        <v>168</v>
      </c>
      <c r="D272" s="183" t="s">
        <v>745</v>
      </c>
      <c r="E272" s="14" t="s">
        <v>1</v>
      </c>
      <c r="F272" s="184">
        <v>113054</v>
      </c>
      <c r="H272" s="29"/>
    </row>
    <row r="273" spans="2:8" s="1" customFormat="1" ht="16.899999999999999" customHeight="1">
      <c r="B273" s="29"/>
      <c r="C273" s="179" t="s">
        <v>180</v>
      </c>
      <c r="D273" s="180" t="s">
        <v>180</v>
      </c>
      <c r="E273" s="181" t="s">
        <v>1</v>
      </c>
      <c r="F273" s="182">
        <v>339.16199999999998</v>
      </c>
      <c r="H273" s="29"/>
    </row>
    <row r="274" spans="2:8" s="1" customFormat="1" ht="16.899999999999999" customHeight="1">
      <c r="B274" s="29"/>
      <c r="C274" s="183" t="s">
        <v>180</v>
      </c>
      <c r="D274" s="183" t="s">
        <v>755</v>
      </c>
      <c r="E274" s="14" t="s">
        <v>1</v>
      </c>
      <c r="F274" s="184">
        <v>339.16199999999998</v>
      </c>
      <c r="H274" s="29"/>
    </row>
    <row r="275" spans="2:8" s="1" customFormat="1" ht="16.899999999999999" customHeight="1">
      <c r="B275" s="29"/>
      <c r="C275" s="179" t="s">
        <v>305</v>
      </c>
      <c r="D275" s="180" t="s">
        <v>305</v>
      </c>
      <c r="E275" s="181" t="s">
        <v>1</v>
      </c>
      <c r="F275" s="182">
        <v>113054</v>
      </c>
      <c r="H275" s="29"/>
    </row>
    <row r="276" spans="2:8" s="1" customFormat="1" ht="16.899999999999999" customHeight="1">
      <c r="B276" s="29"/>
      <c r="C276" s="183" t="s">
        <v>305</v>
      </c>
      <c r="D276" s="183" t="s">
        <v>759</v>
      </c>
      <c r="E276" s="14" t="s">
        <v>1</v>
      </c>
      <c r="F276" s="184">
        <v>113054</v>
      </c>
      <c r="H276" s="29"/>
    </row>
    <row r="277" spans="2:8" s="1" customFormat="1" ht="16.899999999999999" customHeight="1">
      <c r="B277" s="29"/>
      <c r="C277" s="179" t="s">
        <v>310</v>
      </c>
      <c r="D277" s="180" t="s">
        <v>310</v>
      </c>
      <c r="E277" s="181" t="s">
        <v>1</v>
      </c>
      <c r="F277" s="182">
        <v>113054</v>
      </c>
      <c r="H277" s="29"/>
    </row>
    <row r="278" spans="2:8" s="1" customFormat="1" ht="16.899999999999999" customHeight="1">
      <c r="B278" s="29"/>
      <c r="C278" s="183" t="s">
        <v>310</v>
      </c>
      <c r="D278" s="183" t="s">
        <v>762</v>
      </c>
      <c r="E278" s="14" t="s">
        <v>1</v>
      </c>
      <c r="F278" s="184">
        <v>113054</v>
      </c>
      <c r="H278" s="29"/>
    </row>
    <row r="279" spans="2:8" s="1" customFormat="1" ht="16.899999999999999" customHeight="1">
      <c r="B279" s="29"/>
      <c r="C279" s="179" t="s">
        <v>315</v>
      </c>
      <c r="D279" s="180" t="s">
        <v>315</v>
      </c>
      <c r="E279" s="181" t="s">
        <v>1</v>
      </c>
      <c r="F279" s="182">
        <v>56527</v>
      </c>
      <c r="H279" s="29"/>
    </row>
    <row r="280" spans="2:8" s="1" customFormat="1" ht="16.899999999999999" customHeight="1">
      <c r="B280" s="29"/>
      <c r="C280" s="183" t="s">
        <v>315</v>
      </c>
      <c r="D280" s="183" t="s">
        <v>768</v>
      </c>
      <c r="E280" s="14" t="s">
        <v>1</v>
      </c>
      <c r="F280" s="184">
        <v>56527</v>
      </c>
      <c r="H280" s="29"/>
    </row>
    <row r="281" spans="2:8" s="1" customFormat="1" ht="16.899999999999999" customHeight="1">
      <c r="B281" s="29"/>
      <c r="C281" s="179" t="s">
        <v>321</v>
      </c>
      <c r="D281" s="180" t="s">
        <v>321</v>
      </c>
      <c r="E281" s="181" t="s">
        <v>1</v>
      </c>
      <c r="F281" s="182">
        <v>56.527000000000001</v>
      </c>
      <c r="H281" s="29"/>
    </row>
    <row r="282" spans="2:8" s="1" customFormat="1" ht="16.899999999999999" customHeight="1">
      <c r="B282" s="29"/>
      <c r="C282" s="183" t="s">
        <v>321</v>
      </c>
      <c r="D282" s="183" t="s">
        <v>773</v>
      </c>
      <c r="E282" s="14" t="s">
        <v>1</v>
      </c>
      <c r="F282" s="184">
        <v>56.527000000000001</v>
      </c>
      <c r="H282" s="29"/>
    </row>
    <row r="283" spans="2:8" s="1" customFormat="1" ht="16.899999999999999" customHeight="1">
      <c r="B283" s="29"/>
      <c r="C283" s="179" t="s">
        <v>329</v>
      </c>
      <c r="D283" s="180" t="s">
        <v>329</v>
      </c>
      <c r="E283" s="181" t="s">
        <v>1</v>
      </c>
      <c r="F283" s="182">
        <v>0.33916000000000002</v>
      </c>
      <c r="H283" s="29"/>
    </row>
    <row r="284" spans="2:8" s="1" customFormat="1" ht="16.899999999999999" customHeight="1">
      <c r="B284" s="29"/>
      <c r="C284" s="183" t="s">
        <v>1</v>
      </c>
      <c r="D284" s="183" t="s">
        <v>433</v>
      </c>
      <c r="E284" s="14" t="s">
        <v>1</v>
      </c>
      <c r="F284" s="184">
        <v>0</v>
      </c>
      <c r="H284" s="29"/>
    </row>
    <row r="285" spans="2:8" s="1" customFormat="1" ht="16.899999999999999" customHeight="1">
      <c r="B285" s="29"/>
      <c r="C285" s="183" t="s">
        <v>1</v>
      </c>
      <c r="D285" s="183" t="s">
        <v>775</v>
      </c>
      <c r="E285" s="14" t="s">
        <v>1</v>
      </c>
      <c r="F285" s="184">
        <v>0</v>
      </c>
      <c r="H285" s="29"/>
    </row>
    <row r="286" spans="2:8" s="1" customFormat="1" ht="16.899999999999999" customHeight="1">
      <c r="B286" s="29"/>
      <c r="C286" s="183" t="s">
        <v>329</v>
      </c>
      <c r="D286" s="183" t="s">
        <v>776</v>
      </c>
      <c r="E286" s="14" t="s">
        <v>1</v>
      </c>
      <c r="F286" s="184">
        <v>0.33916000000000002</v>
      </c>
      <c r="H286" s="29"/>
    </row>
    <row r="287" spans="2:8" s="1" customFormat="1" ht="26.45" customHeight="1">
      <c r="B287" s="29"/>
      <c r="C287" s="178" t="s">
        <v>962</v>
      </c>
      <c r="D287" s="178" t="s">
        <v>102</v>
      </c>
      <c r="H287" s="29"/>
    </row>
    <row r="288" spans="2:8" s="1" customFormat="1" ht="16.899999999999999" customHeight="1">
      <c r="B288" s="29"/>
      <c r="C288" s="179" t="s">
        <v>277</v>
      </c>
      <c r="D288" s="180" t="s">
        <v>277</v>
      </c>
      <c r="E288" s="181" t="s">
        <v>1</v>
      </c>
      <c r="F288" s="182">
        <v>226108</v>
      </c>
      <c r="H288" s="29"/>
    </row>
    <row r="289" spans="2:8" s="1" customFormat="1" ht="16.899999999999999" customHeight="1">
      <c r="B289" s="29"/>
      <c r="C289" s="183" t="s">
        <v>277</v>
      </c>
      <c r="D289" s="183" t="s">
        <v>794</v>
      </c>
      <c r="E289" s="14" t="s">
        <v>1</v>
      </c>
      <c r="F289" s="184">
        <v>226108</v>
      </c>
      <c r="H289" s="29"/>
    </row>
    <row r="290" spans="2:8" s="1" customFormat="1" ht="16.899999999999999" customHeight="1">
      <c r="B290" s="29"/>
      <c r="C290" s="179" t="s">
        <v>335</v>
      </c>
      <c r="D290" s="180" t="s">
        <v>335</v>
      </c>
      <c r="E290" s="181" t="s">
        <v>1</v>
      </c>
      <c r="F290" s="182">
        <v>558.6</v>
      </c>
      <c r="H290" s="29"/>
    </row>
    <row r="291" spans="2:8" s="1" customFormat="1" ht="16.899999999999999" customHeight="1">
      <c r="B291" s="29"/>
      <c r="C291" s="183" t="s">
        <v>335</v>
      </c>
      <c r="D291" s="183" t="s">
        <v>832</v>
      </c>
      <c r="E291" s="14" t="s">
        <v>1</v>
      </c>
      <c r="F291" s="184">
        <v>558.6</v>
      </c>
      <c r="H291" s="29"/>
    </row>
    <row r="292" spans="2:8" s="1" customFormat="1" ht="16.899999999999999" customHeight="1">
      <c r="B292" s="29"/>
      <c r="C292" s="179" t="s">
        <v>342</v>
      </c>
      <c r="D292" s="180" t="s">
        <v>342</v>
      </c>
      <c r="E292" s="181" t="s">
        <v>1</v>
      </c>
      <c r="F292" s="182">
        <v>1908</v>
      </c>
      <c r="H292" s="29"/>
    </row>
    <row r="293" spans="2:8" s="1" customFormat="1" ht="16.899999999999999" customHeight="1">
      <c r="B293" s="29"/>
      <c r="C293" s="183" t="s">
        <v>342</v>
      </c>
      <c r="D293" s="183" t="s">
        <v>836</v>
      </c>
      <c r="E293" s="14" t="s">
        <v>1</v>
      </c>
      <c r="F293" s="184">
        <v>1908</v>
      </c>
      <c r="H293" s="29"/>
    </row>
    <row r="294" spans="2:8" s="1" customFormat="1" ht="16.899999999999999" customHeight="1">
      <c r="B294" s="29"/>
      <c r="C294" s="185" t="s">
        <v>960</v>
      </c>
      <c r="H294" s="29"/>
    </row>
    <row r="295" spans="2:8" s="1" customFormat="1" ht="16.899999999999999" customHeight="1">
      <c r="B295" s="29"/>
      <c r="C295" s="183" t="s">
        <v>653</v>
      </c>
      <c r="D295" s="183" t="s">
        <v>654</v>
      </c>
      <c r="E295" s="14" t="s">
        <v>157</v>
      </c>
      <c r="F295" s="184">
        <v>4106</v>
      </c>
      <c r="H295" s="29"/>
    </row>
    <row r="296" spans="2:8" s="1" customFormat="1" ht="16.899999999999999" customHeight="1">
      <c r="B296" s="29"/>
      <c r="C296" s="179" t="s">
        <v>348</v>
      </c>
      <c r="D296" s="180" t="s">
        <v>348</v>
      </c>
      <c r="E296" s="181" t="s">
        <v>1</v>
      </c>
      <c r="F296" s="182">
        <v>410.6</v>
      </c>
      <c r="H296" s="29"/>
    </row>
    <row r="297" spans="2:8" s="1" customFormat="1" ht="16.899999999999999" customHeight="1">
      <c r="B297" s="29"/>
      <c r="C297" s="183" t="s">
        <v>348</v>
      </c>
      <c r="D297" s="183" t="s">
        <v>843</v>
      </c>
      <c r="E297" s="14" t="s">
        <v>1</v>
      </c>
      <c r="F297" s="184">
        <v>410.6</v>
      </c>
      <c r="H297" s="29"/>
    </row>
    <row r="298" spans="2:8" s="1" customFormat="1" ht="16.899999999999999" customHeight="1">
      <c r="B298" s="29"/>
      <c r="C298" s="179" t="s">
        <v>355</v>
      </c>
      <c r="D298" s="180" t="s">
        <v>355</v>
      </c>
      <c r="E298" s="181" t="s">
        <v>1</v>
      </c>
      <c r="F298" s="182">
        <v>246.37522999999999</v>
      </c>
      <c r="H298" s="29"/>
    </row>
    <row r="299" spans="2:8" s="1" customFormat="1" ht="16.899999999999999" customHeight="1">
      <c r="B299" s="29"/>
      <c r="C299" s="183" t="s">
        <v>1</v>
      </c>
      <c r="D299" s="183" t="s">
        <v>433</v>
      </c>
      <c r="E299" s="14" t="s">
        <v>1</v>
      </c>
      <c r="F299" s="184">
        <v>0</v>
      </c>
      <c r="H299" s="29"/>
    </row>
    <row r="300" spans="2:8" s="1" customFormat="1" ht="16.899999999999999" customHeight="1">
      <c r="B300" s="29"/>
      <c r="C300" s="183" t="s">
        <v>1</v>
      </c>
      <c r="D300" s="183" t="s">
        <v>845</v>
      </c>
      <c r="E300" s="14" t="s">
        <v>1</v>
      </c>
      <c r="F300" s="184">
        <v>0</v>
      </c>
      <c r="H300" s="29"/>
    </row>
    <row r="301" spans="2:8" s="1" customFormat="1" ht="16.899999999999999" customHeight="1">
      <c r="B301" s="29"/>
      <c r="C301" s="183" t="s">
        <v>355</v>
      </c>
      <c r="D301" s="183" t="s">
        <v>846</v>
      </c>
      <c r="E301" s="14" t="s">
        <v>1</v>
      </c>
      <c r="F301" s="184">
        <v>246.37522999999999</v>
      </c>
      <c r="H301" s="29"/>
    </row>
    <row r="302" spans="2:8" s="1" customFormat="1" ht="16.899999999999999" customHeight="1">
      <c r="B302" s="29"/>
      <c r="C302" s="179" t="s">
        <v>168</v>
      </c>
      <c r="D302" s="180" t="s">
        <v>168</v>
      </c>
      <c r="E302" s="181" t="s">
        <v>1</v>
      </c>
      <c r="F302" s="182">
        <v>452.21600000000001</v>
      </c>
      <c r="H302" s="29"/>
    </row>
    <row r="303" spans="2:8" s="1" customFormat="1" ht="16.899999999999999" customHeight="1">
      <c r="B303" s="29"/>
      <c r="C303" s="183" t="s">
        <v>168</v>
      </c>
      <c r="D303" s="183" t="s">
        <v>797</v>
      </c>
      <c r="E303" s="14" t="s">
        <v>1</v>
      </c>
      <c r="F303" s="184">
        <v>452.21600000000001</v>
      </c>
      <c r="H303" s="29"/>
    </row>
    <row r="304" spans="2:8" s="1" customFormat="1" ht="16.899999999999999" customHeight="1">
      <c r="B304" s="29"/>
      <c r="C304" s="179" t="s">
        <v>175</v>
      </c>
      <c r="D304" s="180" t="s">
        <v>175</v>
      </c>
      <c r="E304" s="181" t="s">
        <v>1</v>
      </c>
      <c r="F304" s="182">
        <v>5088</v>
      </c>
      <c r="H304" s="29"/>
    </row>
    <row r="305" spans="2:8" s="1" customFormat="1" ht="16.899999999999999" customHeight="1">
      <c r="B305" s="29"/>
      <c r="C305" s="183" t="s">
        <v>175</v>
      </c>
      <c r="D305" s="183" t="s">
        <v>803</v>
      </c>
      <c r="E305" s="14" t="s">
        <v>1</v>
      </c>
      <c r="F305" s="184">
        <v>5088</v>
      </c>
      <c r="H305" s="29"/>
    </row>
    <row r="306" spans="2:8" s="1" customFormat="1" ht="16.899999999999999" customHeight="1">
      <c r="B306" s="29"/>
      <c r="C306" s="179" t="s">
        <v>180</v>
      </c>
      <c r="D306" s="180" t="s">
        <v>180</v>
      </c>
      <c r="E306" s="181" t="s">
        <v>1</v>
      </c>
      <c r="F306" s="182">
        <v>258</v>
      </c>
      <c r="H306" s="29"/>
    </row>
    <row r="307" spans="2:8" s="1" customFormat="1" ht="16.899999999999999" customHeight="1">
      <c r="B307" s="29"/>
      <c r="C307" s="183" t="s">
        <v>180</v>
      </c>
      <c r="D307" s="183" t="s">
        <v>809</v>
      </c>
      <c r="E307" s="14" t="s">
        <v>1</v>
      </c>
      <c r="F307" s="184">
        <v>258</v>
      </c>
      <c r="H307" s="29"/>
    </row>
    <row r="308" spans="2:8" s="1" customFormat="1" ht="16.899999999999999" customHeight="1">
      <c r="B308" s="29"/>
      <c r="C308" s="185" t="s">
        <v>960</v>
      </c>
      <c r="H308" s="29"/>
    </row>
    <row r="309" spans="2:8" s="1" customFormat="1" ht="16.899999999999999" customHeight="1">
      <c r="B309" s="29"/>
      <c r="C309" s="183" t="s">
        <v>804</v>
      </c>
      <c r="D309" s="183" t="s">
        <v>805</v>
      </c>
      <c r="E309" s="14" t="s">
        <v>157</v>
      </c>
      <c r="F309" s="184">
        <v>6594</v>
      </c>
      <c r="H309" s="29"/>
    </row>
    <row r="310" spans="2:8" s="1" customFormat="1" ht="16.899999999999999" customHeight="1">
      <c r="B310" s="29"/>
      <c r="C310" s="179" t="s">
        <v>310</v>
      </c>
      <c r="D310" s="180" t="s">
        <v>310</v>
      </c>
      <c r="E310" s="181" t="s">
        <v>1</v>
      </c>
      <c r="F310" s="182">
        <v>3392</v>
      </c>
      <c r="H310" s="29"/>
    </row>
    <row r="311" spans="2:8" s="1" customFormat="1" ht="16.899999999999999" customHeight="1">
      <c r="B311" s="29"/>
      <c r="C311" s="183" t="s">
        <v>310</v>
      </c>
      <c r="D311" s="183" t="s">
        <v>817</v>
      </c>
      <c r="E311" s="14" t="s">
        <v>1</v>
      </c>
      <c r="F311" s="184">
        <v>3392</v>
      </c>
      <c r="H311" s="29"/>
    </row>
    <row r="312" spans="2:8" s="1" customFormat="1" ht="16.899999999999999" customHeight="1">
      <c r="B312" s="29"/>
      <c r="C312" s="185" t="s">
        <v>960</v>
      </c>
      <c r="H312" s="29"/>
    </row>
    <row r="313" spans="2:8" s="1" customFormat="1" ht="16.899999999999999" customHeight="1">
      <c r="B313" s="29"/>
      <c r="C313" s="183" t="s">
        <v>491</v>
      </c>
      <c r="D313" s="183" t="s">
        <v>492</v>
      </c>
      <c r="E313" s="14" t="s">
        <v>289</v>
      </c>
      <c r="F313" s="184">
        <v>7616</v>
      </c>
      <c r="H313" s="29"/>
    </row>
    <row r="314" spans="2:8" s="1" customFormat="1" ht="16.899999999999999" customHeight="1">
      <c r="B314" s="29"/>
      <c r="C314" s="179" t="s">
        <v>315</v>
      </c>
      <c r="D314" s="180" t="s">
        <v>315</v>
      </c>
      <c r="E314" s="181" t="s">
        <v>1</v>
      </c>
      <c r="F314" s="182">
        <v>15.231999999999999</v>
      </c>
      <c r="H314" s="29"/>
    </row>
    <row r="315" spans="2:8" s="1" customFormat="1" ht="16.899999999999999" customHeight="1">
      <c r="B315" s="29"/>
      <c r="C315" s="183" t="s">
        <v>315</v>
      </c>
      <c r="D315" s="183" t="s">
        <v>823</v>
      </c>
      <c r="E315" s="14" t="s">
        <v>1</v>
      </c>
      <c r="F315" s="184">
        <v>15.231999999999999</v>
      </c>
      <c r="H315" s="29"/>
    </row>
    <row r="316" spans="2:8" s="1" customFormat="1" ht="16.899999999999999" customHeight="1">
      <c r="B316" s="29"/>
      <c r="C316" s="179" t="s">
        <v>321</v>
      </c>
      <c r="D316" s="180" t="s">
        <v>321</v>
      </c>
      <c r="E316" s="181" t="s">
        <v>1</v>
      </c>
      <c r="F316" s="182">
        <v>152.63999999999999</v>
      </c>
      <c r="H316" s="29"/>
    </row>
    <row r="317" spans="2:8" s="1" customFormat="1" ht="16.899999999999999" customHeight="1">
      <c r="B317" s="29"/>
      <c r="C317" s="183" t="s">
        <v>321</v>
      </c>
      <c r="D317" s="183" t="s">
        <v>826</v>
      </c>
      <c r="E317" s="14" t="s">
        <v>1</v>
      </c>
      <c r="F317" s="184">
        <v>152.63999999999999</v>
      </c>
      <c r="H317" s="29"/>
    </row>
    <row r="318" spans="2:8" s="1" customFormat="1" ht="16.899999999999999" customHeight="1">
      <c r="B318" s="29"/>
      <c r="C318" s="185" t="s">
        <v>960</v>
      </c>
      <c r="H318" s="29"/>
    </row>
    <row r="319" spans="2:8" s="1" customFormat="1" ht="16.899999999999999" customHeight="1">
      <c r="B319" s="29"/>
      <c r="C319" s="183" t="s">
        <v>386</v>
      </c>
      <c r="D319" s="183" t="s">
        <v>387</v>
      </c>
      <c r="E319" s="14" t="s">
        <v>380</v>
      </c>
      <c r="F319" s="184">
        <v>558.6</v>
      </c>
      <c r="H319" s="29"/>
    </row>
    <row r="320" spans="2:8" s="1" customFormat="1" ht="16.899999999999999" customHeight="1">
      <c r="B320" s="29"/>
      <c r="C320" s="179" t="s">
        <v>329</v>
      </c>
      <c r="D320" s="180" t="s">
        <v>329</v>
      </c>
      <c r="E320" s="181" t="s">
        <v>1</v>
      </c>
      <c r="F320" s="182">
        <v>558.6</v>
      </c>
      <c r="H320" s="29"/>
    </row>
    <row r="321" spans="2:8" s="1" customFormat="1" ht="16.899999999999999" customHeight="1">
      <c r="B321" s="29"/>
      <c r="C321" s="183" t="s">
        <v>329</v>
      </c>
      <c r="D321" s="183" t="s">
        <v>832</v>
      </c>
      <c r="E321" s="14" t="s">
        <v>1</v>
      </c>
      <c r="F321" s="184">
        <v>558.6</v>
      </c>
      <c r="H321" s="29"/>
    </row>
    <row r="322" spans="2:8" s="1" customFormat="1" ht="16.899999999999999" customHeight="1">
      <c r="B322" s="29"/>
      <c r="C322" s="179" t="s">
        <v>785</v>
      </c>
      <c r="D322" s="180" t="s">
        <v>785</v>
      </c>
      <c r="E322" s="181" t="s">
        <v>1</v>
      </c>
      <c r="F322" s="182">
        <v>2112</v>
      </c>
      <c r="H322" s="29"/>
    </row>
    <row r="323" spans="2:8" s="1" customFormat="1" ht="16.899999999999999" customHeight="1">
      <c r="B323" s="29"/>
      <c r="C323" s="183" t="s">
        <v>785</v>
      </c>
      <c r="D323" s="183" t="s">
        <v>837</v>
      </c>
      <c r="E323" s="14" t="s">
        <v>1</v>
      </c>
      <c r="F323" s="184">
        <v>2112</v>
      </c>
      <c r="H323" s="29"/>
    </row>
    <row r="324" spans="2:8" s="1" customFormat="1" ht="16.899999999999999" customHeight="1">
      <c r="B324" s="29"/>
      <c r="C324" s="185" t="s">
        <v>960</v>
      </c>
      <c r="H324" s="29"/>
    </row>
    <row r="325" spans="2:8" s="1" customFormat="1" ht="16.899999999999999" customHeight="1">
      <c r="B325" s="29"/>
      <c r="C325" s="183" t="s">
        <v>653</v>
      </c>
      <c r="D325" s="183" t="s">
        <v>654</v>
      </c>
      <c r="E325" s="14" t="s">
        <v>157</v>
      </c>
      <c r="F325" s="184">
        <v>4106</v>
      </c>
      <c r="H325" s="29"/>
    </row>
    <row r="326" spans="2:8" s="1" customFormat="1" ht="16.899999999999999" customHeight="1">
      <c r="B326" s="29"/>
      <c r="C326" s="179" t="s">
        <v>777</v>
      </c>
      <c r="D326" s="180" t="s">
        <v>777</v>
      </c>
      <c r="E326" s="181" t="s">
        <v>1</v>
      </c>
      <c r="F326" s="182">
        <v>6336</v>
      </c>
      <c r="H326" s="29"/>
    </row>
    <row r="327" spans="2:8" s="1" customFormat="1" ht="16.899999999999999" customHeight="1">
      <c r="B327" s="29"/>
      <c r="C327" s="183" t="s">
        <v>777</v>
      </c>
      <c r="D327" s="183" t="s">
        <v>810</v>
      </c>
      <c r="E327" s="14" t="s">
        <v>1</v>
      </c>
      <c r="F327" s="184">
        <v>6336</v>
      </c>
      <c r="H327" s="29"/>
    </row>
    <row r="328" spans="2:8" s="1" customFormat="1" ht="16.899999999999999" customHeight="1">
      <c r="B328" s="29"/>
      <c r="C328" s="185" t="s">
        <v>960</v>
      </c>
      <c r="H328" s="29"/>
    </row>
    <row r="329" spans="2:8" s="1" customFormat="1" ht="16.899999999999999" customHeight="1">
      <c r="B329" s="29"/>
      <c r="C329" s="183" t="s">
        <v>804</v>
      </c>
      <c r="D329" s="183" t="s">
        <v>805</v>
      </c>
      <c r="E329" s="14" t="s">
        <v>157</v>
      </c>
      <c r="F329" s="184">
        <v>6594</v>
      </c>
      <c r="H329" s="29"/>
    </row>
    <row r="330" spans="2:8" s="1" customFormat="1" ht="16.899999999999999" customHeight="1">
      <c r="B330" s="29"/>
      <c r="C330" s="179" t="s">
        <v>779</v>
      </c>
      <c r="D330" s="180" t="s">
        <v>779</v>
      </c>
      <c r="E330" s="181" t="s">
        <v>1</v>
      </c>
      <c r="F330" s="182">
        <v>4224</v>
      </c>
      <c r="H330" s="29"/>
    </row>
    <row r="331" spans="2:8" s="1" customFormat="1" ht="16.899999999999999" customHeight="1">
      <c r="B331" s="29"/>
      <c r="C331" s="183" t="s">
        <v>779</v>
      </c>
      <c r="D331" s="183" t="s">
        <v>818</v>
      </c>
      <c r="E331" s="14" t="s">
        <v>1</v>
      </c>
      <c r="F331" s="184">
        <v>4224</v>
      </c>
      <c r="H331" s="29"/>
    </row>
    <row r="332" spans="2:8" s="1" customFormat="1" ht="16.899999999999999" customHeight="1">
      <c r="B332" s="29"/>
      <c r="C332" s="185" t="s">
        <v>960</v>
      </c>
      <c r="H332" s="29"/>
    </row>
    <row r="333" spans="2:8" s="1" customFormat="1" ht="16.899999999999999" customHeight="1">
      <c r="B333" s="29"/>
      <c r="C333" s="183" t="s">
        <v>491</v>
      </c>
      <c r="D333" s="183" t="s">
        <v>492</v>
      </c>
      <c r="E333" s="14" t="s">
        <v>289</v>
      </c>
      <c r="F333" s="184">
        <v>7616</v>
      </c>
      <c r="H333" s="29"/>
    </row>
    <row r="334" spans="2:8" s="1" customFormat="1" ht="16.899999999999999" customHeight="1">
      <c r="B334" s="29"/>
      <c r="C334" s="179" t="s">
        <v>781</v>
      </c>
      <c r="D334" s="180" t="s">
        <v>781</v>
      </c>
      <c r="E334" s="181" t="s">
        <v>1</v>
      </c>
      <c r="F334" s="182">
        <v>380.16</v>
      </c>
      <c r="H334" s="29"/>
    </row>
    <row r="335" spans="2:8" s="1" customFormat="1" ht="16.899999999999999" customHeight="1">
      <c r="B335" s="29"/>
      <c r="C335" s="183" t="s">
        <v>781</v>
      </c>
      <c r="D335" s="183" t="s">
        <v>827</v>
      </c>
      <c r="E335" s="14" t="s">
        <v>1</v>
      </c>
      <c r="F335" s="184">
        <v>380.16</v>
      </c>
      <c r="H335" s="29"/>
    </row>
    <row r="336" spans="2:8" s="1" customFormat="1" ht="16.899999999999999" customHeight="1">
      <c r="B336" s="29"/>
      <c r="C336" s="185" t="s">
        <v>960</v>
      </c>
      <c r="H336" s="29"/>
    </row>
    <row r="337" spans="2:8" s="1" customFormat="1" ht="16.899999999999999" customHeight="1">
      <c r="B337" s="29"/>
      <c r="C337" s="183" t="s">
        <v>386</v>
      </c>
      <c r="D337" s="183" t="s">
        <v>387</v>
      </c>
      <c r="E337" s="14" t="s">
        <v>380</v>
      </c>
      <c r="F337" s="184">
        <v>558.6</v>
      </c>
      <c r="H337" s="29"/>
    </row>
    <row r="338" spans="2:8" s="1" customFormat="1" ht="16.899999999999999" customHeight="1">
      <c r="B338" s="29"/>
      <c r="C338" s="179" t="s">
        <v>787</v>
      </c>
      <c r="D338" s="180" t="s">
        <v>787</v>
      </c>
      <c r="E338" s="181" t="s">
        <v>1</v>
      </c>
      <c r="F338" s="182">
        <v>86</v>
      </c>
      <c r="H338" s="29"/>
    </row>
    <row r="339" spans="2:8" s="1" customFormat="1" ht="16.899999999999999" customHeight="1">
      <c r="B339" s="29"/>
      <c r="C339" s="183" t="s">
        <v>787</v>
      </c>
      <c r="D339" s="183" t="s">
        <v>838</v>
      </c>
      <c r="E339" s="14" t="s">
        <v>1</v>
      </c>
      <c r="F339" s="184">
        <v>86</v>
      </c>
      <c r="H339" s="29"/>
    </row>
    <row r="340" spans="2:8" s="1" customFormat="1" ht="16.899999999999999" customHeight="1">
      <c r="B340" s="29"/>
      <c r="C340" s="185" t="s">
        <v>960</v>
      </c>
      <c r="H340" s="29"/>
    </row>
    <row r="341" spans="2:8" s="1" customFormat="1" ht="16.899999999999999" customHeight="1">
      <c r="B341" s="29"/>
      <c r="C341" s="183" t="s">
        <v>653</v>
      </c>
      <c r="D341" s="183" t="s">
        <v>654</v>
      </c>
      <c r="E341" s="14" t="s">
        <v>157</v>
      </c>
      <c r="F341" s="184">
        <v>4106</v>
      </c>
      <c r="H341" s="29"/>
    </row>
    <row r="342" spans="2:8" s="1" customFormat="1" ht="16.899999999999999" customHeight="1">
      <c r="B342" s="29"/>
      <c r="C342" s="179" t="s">
        <v>811</v>
      </c>
      <c r="D342" s="180" t="s">
        <v>811</v>
      </c>
      <c r="E342" s="181" t="s">
        <v>1</v>
      </c>
      <c r="F342" s="182">
        <v>6594</v>
      </c>
      <c r="H342" s="29"/>
    </row>
    <row r="343" spans="2:8" s="1" customFormat="1" ht="16.899999999999999" customHeight="1">
      <c r="B343" s="29"/>
      <c r="C343" s="183" t="s">
        <v>811</v>
      </c>
      <c r="D343" s="183" t="s">
        <v>812</v>
      </c>
      <c r="E343" s="14" t="s">
        <v>1</v>
      </c>
      <c r="F343" s="184">
        <v>6594</v>
      </c>
      <c r="H343" s="29"/>
    </row>
    <row r="344" spans="2:8" s="1" customFormat="1" ht="16.899999999999999" customHeight="1">
      <c r="B344" s="29"/>
      <c r="C344" s="179" t="s">
        <v>819</v>
      </c>
      <c r="D344" s="180" t="s">
        <v>819</v>
      </c>
      <c r="E344" s="181" t="s">
        <v>1</v>
      </c>
      <c r="F344" s="182">
        <v>7616</v>
      </c>
      <c r="H344" s="29"/>
    </row>
    <row r="345" spans="2:8" s="1" customFormat="1" ht="16.899999999999999" customHeight="1">
      <c r="B345" s="29"/>
      <c r="C345" s="183" t="s">
        <v>819</v>
      </c>
      <c r="D345" s="183" t="s">
        <v>820</v>
      </c>
      <c r="E345" s="14" t="s">
        <v>1</v>
      </c>
      <c r="F345" s="184">
        <v>7616</v>
      </c>
      <c r="H345" s="29"/>
    </row>
    <row r="346" spans="2:8" s="1" customFormat="1" ht="16.899999999999999" customHeight="1">
      <c r="B346" s="29"/>
      <c r="C346" s="179" t="s">
        <v>783</v>
      </c>
      <c r="D346" s="180" t="s">
        <v>783</v>
      </c>
      <c r="E346" s="181" t="s">
        <v>1</v>
      </c>
      <c r="F346" s="182">
        <v>25.8</v>
      </c>
      <c r="H346" s="29"/>
    </row>
    <row r="347" spans="2:8" s="1" customFormat="1" ht="16.899999999999999" customHeight="1">
      <c r="B347" s="29"/>
      <c r="C347" s="183" t="s">
        <v>783</v>
      </c>
      <c r="D347" s="183" t="s">
        <v>828</v>
      </c>
      <c r="E347" s="14" t="s">
        <v>1</v>
      </c>
      <c r="F347" s="184">
        <v>25.8</v>
      </c>
      <c r="H347" s="29"/>
    </row>
    <row r="348" spans="2:8" s="1" customFormat="1" ht="16.899999999999999" customHeight="1">
      <c r="B348" s="29"/>
      <c r="C348" s="185" t="s">
        <v>960</v>
      </c>
      <c r="H348" s="29"/>
    </row>
    <row r="349" spans="2:8" s="1" customFormat="1" ht="16.899999999999999" customHeight="1">
      <c r="B349" s="29"/>
      <c r="C349" s="183" t="s">
        <v>386</v>
      </c>
      <c r="D349" s="183" t="s">
        <v>387</v>
      </c>
      <c r="E349" s="14" t="s">
        <v>380</v>
      </c>
      <c r="F349" s="184">
        <v>558.6</v>
      </c>
      <c r="H349" s="29"/>
    </row>
    <row r="350" spans="2:8" s="1" customFormat="1" ht="16.899999999999999" customHeight="1">
      <c r="B350" s="29"/>
      <c r="C350" s="179" t="s">
        <v>839</v>
      </c>
      <c r="D350" s="180" t="s">
        <v>839</v>
      </c>
      <c r="E350" s="181" t="s">
        <v>1</v>
      </c>
      <c r="F350" s="182">
        <v>4106</v>
      </c>
      <c r="H350" s="29"/>
    </row>
    <row r="351" spans="2:8" s="1" customFormat="1" ht="16.899999999999999" customHeight="1">
      <c r="B351" s="29"/>
      <c r="C351" s="183" t="s">
        <v>839</v>
      </c>
      <c r="D351" s="183" t="s">
        <v>840</v>
      </c>
      <c r="E351" s="14" t="s">
        <v>1</v>
      </c>
      <c r="F351" s="184">
        <v>4106</v>
      </c>
      <c r="H351" s="29"/>
    </row>
    <row r="352" spans="2:8" s="1" customFormat="1" ht="16.899999999999999" customHeight="1">
      <c r="B352" s="29"/>
      <c r="C352" s="179" t="s">
        <v>829</v>
      </c>
      <c r="D352" s="180" t="s">
        <v>829</v>
      </c>
      <c r="E352" s="181" t="s">
        <v>1</v>
      </c>
      <c r="F352" s="182">
        <v>558.6</v>
      </c>
      <c r="H352" s="29"/>
    </row>
    <row r="353" spans="2:8" s="1" customFormat="1" ht="16.899999999999999" customHeight="1">
      <c r="B353" s="29"/>
      <c r="C353" s="183" t="s">
        <v>829</v>
      </c>
      <c r="D353" s="183" t="s">
        <v>830</v>
      </c>
      <c r="E353" s="14" t="s">
        <v>1</v>
      </c>
      <c r="F353" s="184">
        <v>558.6</v>
      </c>
      <c r="H353" s="29"/>
    </row>
    <row r="354" spans="2:8" s="1" customFormat="1" ht="26.45" customHeight="1">
      <c r="B354" s="29"/>
      <c r="C354" s="178" t="s">
        <v>963</v>
      </c>
      <c r="D354" s="178" t="s">
        <v>105</v>
      </c>
      <c r="H354" s="29"/>
    </row>
    <row r="355" spans="2:8" s="1" customFormat="1" ht="16.899999999999999" customHeight="1">
      <c r="B355" s="29"/>
      <c r="C355" s="179" t="s">
        <v>277</v>
      </c>
      <c r="D355" s="180" t="s">
        <v>277</v>
      </c>
      <c r="E355" s="181" t="s">
        <v>1</v>
      </c>
      <c r="F355" s="182">
        <v>226108</v>
      </c>
      <c r="H355" s="29"/>
    </row>
    <row r="356" spans="2:8" s="1" customFormat="1" ht="16.899999999999999" customHeight="1">
      <c r="B356" s="29"/>
      <c r="C356" s="183" t="s">
        <v>277</v>
      </c>
      <c r="D356" s="183" t="s">
        <v>794</v>
      </c>
      <c r="E356" s="14" t="s">
        <v>1</v>
      </c>
      <c r="F356" s="184">
        <v>226108</v>
      </c>
      <c r="H356" s="29"/>
    </row>
    <row r="357" spans="2:8" s="1" customFormat="1" ht="16.899999999999999" customHeight="1">
      <c r="B357" s="29"/>
      <c r="C357" s="179" t="s">
        <v>335</v>
      </c>
      <c r="D357" s="180" t="s">
        <v>335</v>
      </c>
      <c r="E357" s="181" t="s">
        <v>1</v>
      </c>
      <c r="F357" s="182">
        <v>558.6</v>
      </c>
      <c r="H357" s="29"/>
    </row>
    <row r="358" spans="2:8" s="1" customFormat="1" ht="16.899999999999999" customHeight="1">
      <c r="B358" s="29"/>
      <c r="C358" s="183" t="s">
        <v>335</v>
      </c>
      <c r="D358" s="183" t="s">
        <v>832</v>
      </c>
      <c r="E358" s="14" t="s">
        <v>1</v>
      </c>
      <c r="F358" s="184">
        <v>558.6</v>
      </c>
      <c r="H358" s="29"/>
    </row>
    <row r="359" spans="2:8" s="1" customFormat="1" ht="16.899999999999999" customHeight="1">
      <c r="B359" s="29"/>
      <c r="C359" s="179" t="s">
        <v>342</v>
      </c>
      <c r="D359" s="180" t="s">
        <v>342</v>
      </c>
      <c r="E359" s="181" t="s">
        <v>1</v>
      </c>
      <c r="F359" s="182">
        <v>1908</v>
      </c>
      <c r="H359" s="29"/>
    </row>
    <row r="360" spans="2:8" s="1" customFormat="1" ht="16.899999999999999" customHeight="1">
      <c r="B360" s="29"/>
      <c r="C360" s="183" t="s">
        <v>342</v>
      </c>
      <c r="D360" s="183" t="s">
        <v>836</v>
      </c>
      <c r="E360" s="14" t="s">
        <v>1</v>
      </c>
      <c r="F360" s="184">
        <v>1908</v>
      </c>
      <c r="H360" s="29"/>
    </row>
    <row r="361" spans="2:8" s="1" customFormat="1" ht="16.899999999999999" customHeight="1">
      <c r="B361" s="29"/>
      <c r="C361" s="185" t="s">
        <v>960</v>
      </c>
      <c r="H361" s="29"/>
    </row>
    <row r="362" spans="2:8" s="1" customFormat="1" ht="16.899999999999999" customHeight="1">
      <c r="B362" s="29"/>
      <c r="C362" s="183" t="s">
        <v>653</v>
      </c>
      <c r="D362" s="183" t="s">
        <v>654</v>
      </c>
      <c r="E362" s="14" t="s">
        <v>157</v>
      </c>
      <c r="F362" s="184">
        <v>4106</v>
      </c>
      <c r="H362" s="29"/>
    </row>
    <row r="363" spans="2:8" s="1" customFormat="1" ht="16.899999999999999" customHeight="1">
      <c r="B363" s="29"/>
      <c r="C363" s="179" t="s">
        <v>348</v>
      </c>
      <c r="D363" s="180" t="s">
        <v>348</v>
      </c>
      <c r="E363" s="181" t="s">
        <v>1</v>
      </c>
      <c r="F363" s="182">
        <v>410.6</v>
      </c>
      <c r="H363" s="29"/>
    </row>
    <row r="364" spans="2:8" s="1" customFormat="1" ht="16.899999999999999" customHeight="1">
      <c r="B364" s="29"/>
      <c r="C364" s="183" t="s">
        <v>348</v>
      </c>
      <c r="D364" s="183" t="s">
        <v>843</v>
      </c>
      <c r="E364" s="14" t="s">
        <v>1</v>
      </c>
      <c r="F364" s="184">
        <v>410.6</v>
      </c>
      <c r="H364" s="29"/>
    </row>
    <row r="365" spans="2:8" s="1" customFormat="1" ht="16.899999999999999" customHeight="1">
      <c r="B365" s="29"/>
      <c r="C365" s="179" t="s">
        <v>355</v>
      </c>
      <c r="D365" s="180" t="s">
        <v>355</v>
      </c>
      <c r="E365" s="181" t="s">
        <v>1</v>
      </c>
      <c r="F365" s="182">
        <v>246.37522999999999</v>
      </c>
      <c r="H365" s="29"/>
    </row>
    <row r="366" spans="2:8" s="1" customFormat="1" ht="16.899999999999999" customHeight="1">
      <c r="B366" s="29"/>
      <c r="C366" s="183" t="s">
        <v>1</v>
      </c>
      <c r="D366" s="183" t="s">
        <v>433</v>
      </c>
      <c r="E366" s="14" t="s">
        <v>1</v>
      </c>
      <c r="F366" s="184">
        <v>0</v>
      </c>
      <c r="H366" s="29"/>
    </row>
    <row r="367" spans="2:8" s="1" customFormat="1" ht="16.899999999999999" customHeight="1">
      <c r="B367" s="29"/>
      <c r="C367" s="183" t="s">
        <v>1</v>
      </c>
      <c r="D367" s="183" t="s">
        <v>845</v>
      </c>
      <c r="E367" s="14" t="s">
        <v>1</v>
      </c>
      <c r="F367" s="184">
        <v>0</v>
      </c>
      <c r="H367" s="29"/>
    </row>
    <row r="368" spans="2:8" s="1" customFormat="1" ht="16.899999999999999" customHeight="1">
      <c r="B368" s="29"/>
      <c r="C368" s="183" t="s">
        <v>355</v>
      </c>
      <c r="D368" s="183" t="s">
        <v>846</v>
      </c>
      <c r="E368" s="14" t="s">
        <v>1</v>
      </c>
      <c r="F368" s="184">
        <v>246.37522999999999</v>
      </c>
      <c r="H368" s="29"/>
    </row>
    <row r="369" spans="2:8" s="1" customFormat="1" ht="16.899999999999999" customHeight="1">
      <c r="B369" s="29"/>
      <c r="C369" s="179" t="s">
        <v>168</v>
      </c>
      <c r="D369" s="180" t="s">
        <v>168</v>
      </c>
      <c r="E369" s="181" t="s">
        <v>1</v>
      </c>
      <c r="F369" s="182">
        <v>452.21600000000001</v>
      </c>
      <c r="H369" s="29"/>
    </row>
    <row r="370" spans="2:8" s="1" customFormat="1" ht="16.899999999999999" customHeight="1">
      <c r="B370" s="29"/>
      <c r="C370" s="183" t="s">
        <v>168</v>
      </c>
      <c r="D370" s="183" t="s">
        <v>797</v>
      </c>
      <c r="E370" s="14" t="s">
        <v>1</v>
      </c>
      <c r="F370" s="184">
        <v>452.21600000000001</v>
      </c>
      <c r="H370" s="29"/>
    </row>
    <row r="371" spans="2:8" s="1" customFormat="1" ht="16.899999999999999" customHeight="1">
      <c r="B371" s="29"/>
      <c r="C371" s="179" t="s">
        <v>175</v>
      </c>
      <c r="D371" s="180" t="s">
        <v>175</v>
      </c>
      <c r="E371" s="181" t="s">
        <v>1</v>
      </c>
      <c r="F371" s="182">
        <v>5088</v>
      </c>
      <c r="H371" s="29"/>
    </row>
    <row r="372" spans="2:8" s="1" customFormat="1" ht="16.899999999999999" customHeight="1">
      <c r="B372" s="29"/>
      <c r="C372" s="183" t="s">
        <v>175</v>
      </c>
      <c r="D372" s="183" t="s">
        <v>853</v>
      </c>
      <c r="E372" s="14" t="s">
        <v>1</v>
      </c>
      <c r="F372" s="184">
        <v>5088</v>
      </c>
      <c r="H372" s="29"/>
    </row>
    <row r="373" spans="2:8" s="1" customFormat="1" ht="16.899999999999999" customHeight="1">
      <c r="B373" s="29"/>
      <c r="C373" s="179" t="s">
        <v>180</v>
      </c>
      <c r="D373" s="180" t="s">
        <v>180</v>
      </c>
      <c r="E373" s="181" t="s">
        <v>1</v>
      </c>
      <c r="F373" s="182">
        <v>258</v>
      </c>
      <c r="H373" s="29"/>
    </row>
    <row r="374" spans="2:8" s="1" customFormat="1" ht="16.899999999999999" customHeight="1">
      <c r="B374" s="29"/>
      <c r="C374" s="183" t="s">
        <v>180</v>
      </c>
      <c r="D374" s="183" t="s">
        <v>809</v>
      </c>
      <c r="E374" s="14" t="s">
        <v>1</v>
      </c>
      <c r="F374" s="184">
        <v>258</v>
      </c>
      <c r="H374" s="29"/>
    </row>
    <row r="375" spans="2:8" s="1" customFormat="1" ht="16.899999999999999" customHeight="1">
      <c r="B375" s="29"/>
      <c r="C375" s="185" t="s">
        <v>960</v>
      </c>
      <c r="H375" s="29"/>
    </row>
    <row r="376" spans="2:8" s="1" customFormat="1" ht="16.899999999999999" customHeight="1">
      <c r="B376" s="29"/>
      <c r="C376" s="183" t="s">
        <v>804</v>
      </c>
      <c r="D376" s="183" t="s">
        <v>805</v>
      </c>
      <c r="E376" s="14" t="s">
        <v>157</v>
      </c>
      <c r="F376" s="184">
        <v>6594</v>
      </c>
      <c r="H376" s="29"/>
    </row>
    <row r="377" spans="2:8" s="1" customFormat="1" ht="16.899999999999999" customHeight="1">
      <c r="B377" s="29"/>
      <c r="C377" s="179" t="s">
        <v>310</v>
      </c>
      <c r="D377" s="180" t="s">
        <v>310</v>
      </c>
      <c r="E377" s="181" t="s">
        <v>1</v>
      </c>
      <c r="F377" s="182">
        <v>3392</v>
      </c>
      <c r="H377" s="29"/>
    </row>
    <row r="378" spans="2:8" s="1" customFormat="1" ht="16.899999999999999" customHeight="1">
      <c r="B378" s="29"/>
      <c r="C378" s="183" t="s">
        <v>310</v>
      </c>
      <c r="D378" s="183" t="s">
        <v>817</v>
      </c>
      <c r="E378" s="14" t="s">
        <v>1</v>
      </c>
      <c r="F378" s="184">
        <v>3392</v>
      </c>
      <c r="H378" s="29"/>
    </row>
    <row r="379" spans="2:8" s="1" customFormat="1" ht="16.899999999999999" customHeight="1">
      <c r="B379" s="29"/>
      <c r="C379" s="185" t="s">
        <v>960</v>
      </c>
      <c r="H379" s="29"/>
    </row>
    <row r="380" spans="2:8" s="1" customFormat="1" ht="16.899999999999999" customHeight="1">
      <c r="B380" s="29"/>
      <c r="C380" s="183" t="s">
        <v>491</v>
      </c>
      <c r="D380" s="183" t="s">
        <v>492</v>
      </c>
      <c r="E380" s="14" t="s">
        <v>289</v>
      </c>
      <c r="F380" s="184">
        <v>7616</v>
      </c>
      <c r="H380" s="29"/>
    </row>
    <row r="381" spans="2:8" s="1" customFormat="1" ht="16.899999999999999" customHeight="1">
      <c r="B381" s="29"/>
      <c r="C381" s="179" t="s">
        <v>315</v>
      </c>
      <c r="D381" s="180" t="s">
        <v>315</v>
      </c>
      <c r="E381" s="181" t="s">
        <v>1</v>
      </c>
      <c r="F381" s="182">
        <v>15.231999999999999</v>
      </c>
      <c r="H381" s="29"/>
    </row>
    <row r="382" spans="2:8" s="1" customFormat="1" ht="16.899999999999999" customHeight="1">
      <c r="B382" s="29"/>
      <c r="C382" s="183" t="s">
        <v>315</v>
      </c>
      <c r="D382" s="183" t="s">
        <v>823</v>
      </c>
      <c r="E382" s="14" t="s">
        <v>1</v>
      </c>
      <c r="F382" s="184">
        <v>15.231999999999999</v>
      </c>
      <c r="H382" s="29"/>
    </row>
    <row r="383" spans="2:8" s="1" customFormat="1" ht="16.899999999999999" customHeight="1">
      <c r="B383" s="29"/>
      <c r="C383" s="179" t="s">
        <v>321</v>
      </c>
      <c r="D383" s="180" t="s">
        <v>321</v>
      </c>
      <c r="E383" s="181" t="s">
        <v>1</v>
      </c>
      <c r="F383" s="182">
        <v>152.63999999999999</v>
      </c>
      <c r="H383" s="29"/>
    </row>
    <row r="384" spans="2:8" s="1" customFormat="1" ht="16.899999999999999" customHeight="1">
      <c r="B384" s="29"/>
      <c r="C384" s="183" t="s">
        <v>321</v>
      </c>
      <c r="D384" s="183" t="s">
        <v>826</v>
      </c>
      <c r="E384" s="14" t="s">
        <v>1</v>
      </c>
      <c r="F384" s="184">
        <v>152.63999999999999</v>
      </c>
      <c r="H384" s="29"/>
    </row>
    <row r="385" spans="2:8" s="1" customFormat="1" ht="16.899999999999999" customHeight="1">
      <c r="B385" s="29"/>
      <c r="C385" s="185" t="s">
        <v>960</v>
      </c>
      <c r="H385" s="29"/>
    </row>
    <row r="386" spans="2:8" s="1" customFormat="1" ht="16.899999999999999" customHeight="1">
      <c r="B386" s="29"/>
      <c r="C386" s="183" t="s">
        <v>386</v>
      </c>
      <c r="D386" s="183" t="s">
        <v>387</v>
      </c>
      <c r="E386" s="14" t="s">
        <v>380</v>
      </c>
      <c r="F386" s="184">
        <v>558.6</v>
      </c>
      <c r="H386" s="29"/>
    </row>
    <row r="387" spans="2:8" s="1" customFormat="1" ht="16.899999999999999" customHeight="1">
      <c r="B387" s="29"/>
      <c r="C387" s="179" t="s">
        <v>329</v>
      </c>
      <c r="D387" s="180" t="s">
        <v>329</v>
      </c>
      <c r="E387" s="181" t="s">
        <v>1</v>
      </c>
      <c r="F387" s="182">
        <v>558.6</v>
      </c>
      <c r="H387" s="29"/>
    </row>
    <row r="388" spans="2:8" s="1" customFormat="1" ht="16.899999999999999" customHeight="1">
      <c r="B388" s="29"/>
      <c r="C388" s="183" t="s">
        <v>329</v>
      </c>
      <c r="D388" s="183" t="s">
        <v>832</v>
      </c>
      <c r="E388" s="14" t="s">
        <v>1</v>
      </c>
      <c r="F388" s="184">
        <v>558.6</v>
      </c>
      <c r="H388" s="29"/>
    </row>
    <row r="389" spans="2:8" s="1" customFormat="1" ht="16.899999999999999" customHeight="1">
      <c r="B389" s="29"/>
      <c r="C389" s="179" t="s">
        <v>785</v>
      </c>
      <c r="D389" s="180" t="s">
        <v>785</v>
      </c>
      <c r="E389" s="181" t="s">
        <v>1</v>
      </c>
      <c r="F389" s="182">
        <v>2112</v>
      </c>
      <c r="H389" s="29"/>
    </row>
    <row r="390" spans="2:8" s="1" customFormat="1" ht="16.899999999999999" customHeight="1">
      <c r="B390" s="29"/>
      <c r="C390" s="183" t="s">
        <v>785</v>
      </c>
      <c r="D390" s="183" t="s">
        <v>837</v>
      </c>
      <c r="E390" s="14" t="s">
        <v>1</v>
      </c>
      <c r="F390" s="184">
        <v>2112</v>
      </c>
      <c r="H390" s="29"/>
    </row>
    <row r="391" spans="2:8" s="1" customFormat="1" ht="16.899999999999999" customHeight="1">
      <c r="B391" s="29"/>
      <c r="C391" s="185" t="s">
        <v>960</v>
      </c>
      <c r="H391" s="29"/>
    </row>
    <row r="392" spans="2:8" s="1" customFormat="1" ht="16.899999999999999" customHeight="1">
      <c r="B392" s="29"/>
      <c r="C392" s="183" t="s">
        <v>653</v>
      </c>
      <c r="D392" s="183" t="s">
        <v>654</v>
      </c>
      <c r="E392" s="14" t="s">
        <v>157</v>
      </c>
      <c r="F392" s="184">
        <v>4106</v>
      </c>
      <c r="H392" s="29"/>
    </row>
    <row r="393" spans="2:8" s="1" customFormat="1" ht="16.899999999999999" customHeight="1">
      <c r="B393" s="29"/>
      <c r="C393" s="179" t="s">
        <v>777</v>
      </c>
      <c r="D393" s="180" t="s">
        <v>777</v>
      </c>
      <c r="E393" s="181" t="s">
        <v>1</v>
      </c>
      <c r="F393" s="182">
        <v>6336</v>
      </c>
      <c r="H393" s="29"/>
    </row>
    <row r="394" spans="2:8" s="1" customFormat="1" ht="16.899999999999999" customHeight="1">
      <c r="B394" s="29"/>
      <c r="C394" s="183" t="s">
        <v>777</v>
      </c>
      <c r="D394" s="183" t="s">
        <v>810</v>
      </c>
      <c r="E394" s="14" t="s">
        <v>1</v>
      </c>
      <c r="F394" s="184">
        <v>6336</v>
      </c>
      <c r="H394" s="29"/>
    </row>
    <row r="395" spans="2:8" s="1" customFormat="1" ht="16.899999999999999" customHeight="1">
      <c r="B395" s="29"/>
      <c r="C395" s="185" t="s">
        <v>960</v>
      </c>
      <c r="H395" s="29"/>
    </row>
    <row r="396" spans="2:8" s="1" customFormat="1" ht="16.899999999999999" customHeight="1">
      <c r="B396" s="29"/>
      <c r="C396" s="183" t="s">
        <v>804</v>
      </c>
      <c r="D396" s="183" t="s">
        <v>805</v>
      </c>
      <c r="E396" s="14" t="s">
        <v>157</v>
      </c>
      <c r="F396" s="184">
        <v>6594</v>
      </c>
      <c r="H396" s="29"/>
    </row>
    <row r="397" spans="2:8" s="1" customFormat="1" ht="16.899999999999999" customHeight="1">
      <c r="B397" s="29"/>
      <c r="C397" s="179" t="s">
        <v>779</v>
      </c>
      <c r="D397" s="180" t="s">
        <v>779</v>
      </c>
      <c r="E397" s="181" t="s">
        <v>1</v>
      </c>
      <c r="F397" s="182">
        <v>4224</v>
      </c>
      <c r="H397" s="29"/>
    </row>
    <row r="398" spans="2:8" s="1" customFormat="1" ht="16.899999999999999" customHeight="1">
      <c r="B398" s="29"/>
      <c r="C398" s="183" t="s">
        <v>779</v>
      </c>
      <c r="D398" s="183" t="s">
        <v>818</v>
      </c>
      <c r="E398" s="14" t="s">
        <v>1</v>
      </c>
      <c r="F398" s="184">
        <v>4224</v>
      </c>
      <c r="H398" s="29"/>
    </row>
    <row r="399" spans="2:8" s="1" customFormat="1" ht="16.899999999999999" customHeight="1">
      <c r="B399" s="29"/>
      <c r="C399" s="185" t="s">
        <v>960</v>
      </c>
      <c r="H399" s="29"/>
    </row>
    <row r="400" spans="2:8" s="1" customFormat="1" ht="16.899999999999999" customHeight="1">
      <c r="B400" s="29"/>
      <c r="C400" s="183" t="s">
        <v>491</v>
      </c>
      <c r="D400" s="183" t="s">
        <v>492</v>
      </c>
      <c r="E400" s="14" t="s">
        <v>289</v>
      </c>
      <c r="F400" s="184">
        <v>7616</v>
      </c>
      <c r="H400" s="29"/>
    </row>
    <row r="401" spans="2:8" s="1" customFormat="1" ht="16.899999999999999" customHeight="1">
      <c r="B401" s="29"/>
      <c r="C401" s="179" t="s">
        <v>781</v>
      </c>
      <c r="D401" s="180" t="s">
        <v>781</v>
      </c>
      <c r="E401" s="181" t="s">
        <v>1</v>
      </c>
      <c r="F401" s="182">
        <v>380.16</v>
      </c>
      <c r="H401" s="29"/>
    </row>
    <row r="402" spans="2:8" s="1" customFormat="1" ht="16.899999999999999" customHeight="1">
      <c r="B402" s="29"/>
      <c r="C402" s="183" t="s">
        <v>781</v>
      </c>
      <c r="D402" s="183" t="s">
        <v>827</v>
      </c>
      <c r="E402" s="14" t="s">
        <v>1</v>
      </c>
      <c r="F402" s="184">
        <v>380.16</v>
      </c>
      <c r="H402" s="29"/>
    </row>
    <row r="403" spans="2:8" s="1" customFormat="1" ht="16.899999999999999" customHeight="1">
      <c r="B403" s="29"/>
      <c r="C403" s="185" t="s">
        <v>960</v>
      </c>
      <c r="H403" s="29"/>
    </row>
    <row r="404" spans="2:8" s="1" customFormat="1" ht="16.899999999999999" customHeight="1">
      <c r="B404" s="29"/>
      <c r="C404" s="183" t="s">
        <v>386</v>
      </c>
      <c r="D404" s="183" t="s">
        <v>387</v>
      </c>
      <c r="E404" s="14" t="s">
        <v>380</v>
      </c>
      <c r="F404" s="184">
        <v>558.6</v>
      </c>
      <c r="H404" s="29"/>
    </row>
    <row r="405" spans="2:8" s="1" customFormat="1" ht="16.899999999999999" customHeight="1">
      <c r="B405" s="29"/>
      <c r="C405" s="179" t="s">
        <v>787</v>
      </c>
      <c r="D405" s="180" t="s">
        <v>787</v>
      </c>
      <c r="E405" s="181" t="s">
        <v>1</v>
      </c>
      <c r="F405" s="182">
        <v>86</v>
      </c>
      <c r="H405" s="29"/>
    </row>
    <row r="406" spans="2:8" s="1" customFormat="1" ht="16.899999999999999" customHeight="1">
      <c r="B406" s="29"/>
      <c r="C406" s="183" t="s">
        <v>787</v>
      </c>
      <c r="D406" s="183" t="s">
        <v>838</v>
      </c>
      <c r="E406" s="14" t="s">
        <v>1</v>
      </c>
      <c r="F406" s="184">
        <v>86</v>
      </c>
      <c r="H406" s="29"/>
    </row>
    <row r="407" spans="2:8" s="1" customFormat="1" ht="16.899999999999999" customHeight="1">
      <c r="B407" s="29"/>
      <c r="C407" s="185" t="s">
        <v>960</v>
      </c>
      <c r="H407" s="29"/>
    </row>
    <row r="408" spans="2:8" s="1" customFormat="1" ht="16.899999999999999" customHeight="1">
      <c r="B408" s="29"/>
      <c r="C408" s="183" t="s">
        <v>653</v>
      </c>
      <c r="D408" s="183" t="s">
        <v>654</v>
      </c>
      <c r="E408" s="14" t="s">
        <v>157</v>
      </c>
      <c r="F408" s="184">
        <v>4106</v>
      </c>
      <c r="H408" s="29"/>
    </row>
    <row r="409" spans="2:8" s="1" customFormat="1" ht="16.899999999999999" customHeight="1">
      <c r="B409" s="29"/>
      <c r="C409" s="179" t="s">
        <v>811</v>
      </c>
      <c r="D409" s="180" t="s">
        <v>811</v>
      </c>
      <c r="E409" s="181" t="s">
        <v>1</v>
      </c>
      <c r="F409" s="182">
        <v>6594</v>
      </c>
      <c r="H409" s="29"/>
    </row>
    <row r="410" spans="2:8" s="1" customFormat="1" ht="16.899999999999999" customHeight="1">
      <c r="B410" s="29"/>
      <c r="C410" s="183" t="s">
        <v>811</v>
      </c>
      <c r="D410" s="183" t="s">
        <v>812</v>
      </c>
      <c r="E410" s="14" t="s">
        <v>1</v>
      </c>
      <c r="F410" s="184">
        <v>6594</v>
      </c>
      <c r="H410" s="29"/>
    </row>
    <row r="411" spans="2:8" s="1" customFormat="1" ht="16.899999999999999" customHeight="1">
      <c r="B411" s="29"/>
      <c r="C411" s="179" t="s">
        <v>819</v>
      </c>
      <c r="D411" s="180" t="s">
        <v>819</v>
      </c>
      <c r="E411" s="181" t="s">
        <v>1</v>
      </c>
      <c r="F411" s="182">
        <v>7616</v>
      </c>
      <c r="H411" s="29"/>
    </row>
    <row r="412" spans="2:8" s="1" customFormat="1" ht="16.899999999999999" customHeight="1">
      <c r="B412" s="29"/>
      <c r="C412" s="183" t="s">
        <v>819</v>
      </c>
      <c r="D412" s="183" t="s">
        <v>820</v>
      </c>
      <c r="E412" s="14" t="s">
        <v>1</v>
      </c>
      <c r="F412" s="184">
        <v>7616</v>
      </c>
      <c r="H412" s="29"/>
    </row>
    <row r="413" spans="2:8" s="1" customFormat="1" ht="16.899999999999999" customHeight="1">
      <c r="B413" s="29"/>
      <c r="C413" s="179" t="s">
        <v>783</v>
      </c>
      <c r="D413" s="180" t="s">
        <v>783</v>
      </c>
      <c r="E413" s="181" t="s">
        <v>1</v>
      </c>
      <c r="F413" s="182">
        <v>25.8</v>
      </c>
      <c r="H413" s="29"/>
    </row>
    <row r="414" spans="2:8" s="1" customFormat="1" ht="16.899999999999999" customHeight="1">
      <c r="B414" s="29"/>
      <c r="C414" s="183" t="s">
        <v>783</v>
      </c>
      <c r="D414" s="183" t="s">
        <v>828</v>
      </c>
      <c r="E414" s="14" t="s">
        <v>1</v>
      </c>
      <c r="F414" s="184">
        <v>25.8</v>
      </c>
      <c r="H414" s="29"/>
    </row>
    <row r="415" spans="2:8" s="1" customFormat="1" ht="16.899999999999999" customHeight="1">
      <c r="B415" s="29"/>
      <c r="C415" s="185" t="s">
        <v>960</v>
      </c>
      <c r="H415" s="29"/>
    </row>
    <row r="416" spans="2:8" s="1" customFormat="1" ht="16.899999999999999" customHeight="1">
      <c r="B416" s="29"/>
      <c r="C416" s="183" t="s">
        <v>386</v>
      </c>
      <c r="D416" s="183" t="s">
        <v>387</v>
      </c>
      <c r="E416" s="14" t="s">
        <v>380</v>
      </c>
      <c r="F416" s="184">
        <v>558.6</v>
      </c>
      <c r="H416" s="29"/>
    </row>
    <row r="417" spans="2:8" s="1" customFormat="1" ht="16.899999999999999" customHeight="1">
      <c r="B417" s="29"/>
      <c r="C417" s="179" t="s">
        <v>839</v>
      </c>
      <c r="D417" s="180" t="s">
        <v>839</v>
      </c>
      <c r="E417" s="181" t="s">
        <v>1</v>
      </c>
      <c r="F417" s="182">
        <v>4106</v>
      </c>
      <c r="H417" s="29"/>
    </row>
    <row r="418" spans="2:8" s="1" customFormat="1" ht="16.899999999999999" customHeight="1">
      <c r="B418" s="29"/>
      <c r="C418" s="183" t="s">
        <v>839</v>
      </c>
      <c r="D418" s="183" t="s">
        <v>840</v>
      </c>
      <c r="E418" s="14" t="s">
        <v>1</v>
      </c>
      <c r="F418" s="184">
        <v>4106</v>
      </c>
      <c r="H418" s="29"/>
    </row>
    <row r="419" spans="2:8" s="1" customFormat="1" ht="16.899999999999999" customHeight="1">
      <c r="B419" s="29"/>
      <c r="C419" s="179" t="s">
        <v>829</v>
      </c>
      <c r="D419" s="180" t="s">
        <v>829</v>
      </c>
      <c r="E419" s="181" t="s">
        <v>1</v>
      </c>
      <c r="F419" s="182">
        <v>558.6</v>
      </c>
      <c r="H419" s="29"/>
    </row>
    <row r="420" spans="2:8" s="1" customFormat="1" ht="16.899999999999999" customHeight="1">
      <c r="B420" s="29"/>
      <c r="C420" s="183" t="s">
        <v>829</v>
      </c>
      <c r="D420" s="183" t="s">
        <v>830</v>
      </c>
      <c r="E420" s="14" t="s">
        <v>1</v>
      </c>
      <c r="F420" s="184">
        <v>558.6</v>
      </c>
      <c r="H420" s="29"/>
    </row>
    <row r="421" spans="2:8" s="1" customFormat="1" ht="26.45" customHeight="1">
      <c r="B421" s="29"/>
      <c r="C421" s="178" t="s">
        <v>964</v>
      </c>
      <c r="D421" s="178" t="s">
        <v>108</v>
      </c>
      <c r="H421" s="29"/>
    </row>
    <row r="422" spans="2:8" s="1" customFormat="1" ht="16.899999999999999" customHeight="1">
      <c r="B422" s="29"/>
      <c r="C422" s="179" t="s">
        <v>277</v>
      </c>
      <c r="D422" s="180" t="s">
        <v>277</v>
      </c>
      <c r="E422" s="181" t="s">
        <v>1</v>
      </c>
      <c r="F422" s="182">
        <v>226108</v>
      </c>
      <c r="H422" s="29"/>
    </row>
    <row r="423" spans="2:8" s="1" customFormat="1" ht="16.899999999999999" customHeight="1">
      <c r="B423" s="29"/>
      <c r="C423" s="183" t="s">
        <v>277</v>
      </c>
      <c r="D423" s="183" t="s">
        <v>873</v>
      </c>
      <c r="E423" s="14" t="s">
        <v>1</v>
      </c>
      <c r="F423" s="184">
        <v>226108</v>
      </c>
      <c r="H423" s="29"/>
    </row>
    <row r="424" spans="2:8" s="1" customFormat="1" ht="16.899999999999999" customHeight="1">
      <c r="B424" s="29"/>
      <c r="C424" s="179" t="s">
        <v>335</v>
      </c>
      <c r="D424" s="180" t="s">
        <v>335</v>
      </c>
      <c r="E424" s="181" t="s">
        <v>1</v>
      </c>
      <c r="F424" s="182">
        <v>558.6</v>
      </c>
      <c r="H424" s="29"/>
    </row>
    <row r="425" spans="2:8" s="1" customFormat="1" ht="16.899999999999999" customHeight="1">
      <c r="B425" s="29"/>
      <c r="C425" s="183" t="s">
        <v>335</v>
      </c>
      <c r="D425" s="183" t="s">
        <v>893</v>
      </c>
      <c r="E425" s="14" t="s">
        <v>1</v>
      </c>
      <c r="F425" s="184">
        <v>558.6</v>
      </c>
      <c r="H425" s="29"/>
    </row>
    <row r="426" spans="2:8" s="1" customFormat="1" ht="16.899999999999999" customHeight="1">
      <c r="B426" s="29"/>
      <c r="C426" s="179" t="s">
        <v>342</v>
      </c>
      <c r="D426" s="180" t="s">
        <v>342</v>
      </c>
      <c r="E426" s="181" t="s">
        <v>1</v>
      </c>
      <c r="F426" s="182">
        <v>558.6</v>
      </c>
      <c r="H426" s="29"/>
    </row>
    <row r="427" spans="2:8" s="1" customFormat="1" ht="16.899999999999999" customHeight="1">
      <c r="B427" s="29"/>
      <c r="C427" s="183" t="s">
        <v>342</v>
      </c>
      <c r="D427" s="183" t="s">
        <v>895</v>
      </c>
      <c r="E427" s="14" t="s">
        <v>1</v>
      </c>
      <c r="F427" s="184">
        <v>558.6</v>
      </c>
      <c r="H427" s="29"/>
    </row>
    <row r="428" spans="2:8" s="1" customFormat="1" ht="16.899999999999999" customHeight="1">
      <c r="B428" s="29"/>
      <c r="C428" s="179" t="s">
        <v>348</v>
      </c>
      <c r="D428" s="180" t="s">
        <v>348</v>
      </c>
      <c r="E428" s="181" t="s">
        <v>1</v>
      </c>
      <c r="F428" s="182">
        <v>86</v>
      </c>
      <c r="H428" s="29"/>
    </row>
    <row r="429" spans="2:8" s="1" customFormat="1" ht="16.899999999999999" customHeight="1">
      <c r="B429" s="29"/>
      <c r="C429" s="183" t="s">
        <v>348</v>
      </c>
      <c r="D429" s="183" t="s">
        <v>901</v>
      </c>
      <c r="E429" s="14" t="s">
        <v>1</v>
      </c>
      <c r="F429" s="184">
        <v>86</v>
      </c>
      <c r="H429" s="29"/>
    </row>
    <row r="430" spans="2:8" s="1" customFormat="1" ht="16.899999999999999" customHeight="1">
      <c r="B430" s="29"/>
      <c r="C430" s="179" t="s">
        <v>355</v>
      </c>
      <c r="D430" s="180" t="s">
        <v>355</v>
      </c>
      <c r="E430" s="181" t="s">
        <v>1</v>
      </c>
      <c r="F430" s="182">
        <v>2112</v>
      </c>
      <c r="H430" s="29"/>
    </row>
    <row r="431" spans="2:8" s="1" customFormat="1" ht="16.899999999999999" customHeight="1">
      <c r="B431" s="29"/>
      <c r="C431" s="183" t="s">
        <v>355</v>
      </c>
      <c r="D431" s="183" t="s">
        <v>905</v>
      </c>
      <c r="E431" s="14" t="s">
        <v>1</v>
      </c>
      <c r="F431" s="184">
        <v>2112</v>
      </c>
      <c r="H431" s="29"/>
    </row>
    <row r="432" spans="2:8" s="1" customFormat="1" ht="16.899999999999999" customHeight="1">
      <c r="B432" s="29"/>
      <c r="C432" s="179" t="s">
        <v>361</v>
      </c>
      <c r="D432" s="180" t="s">
        <v>361</v>
      </c>
      <c r="E432" s="181" t="s">
        <v>1</v>
      </c>
      <c r="F432" s="182">
        <v>1908</v>
      </c>
      <c r="H432" s="29"/>
    </row>
    <row r="433" spans="2:8" s="1" customFormat="1" ht="16.899999999999999" customHeight="1">
      <c r="B433" s="29"/>
      <c r="C433" s="183" t="s">
        <v>361</v>
      </c>
      <c r="D433" s="183" t="s">
        <v>836</v>
      </c>
      <c r="E433" s="14" t="s">
        <v>1</v>
      </c>
      <c r="F433" s="184">
        <v>1908</v>
      </c>
      <c r="H433" s="29"/>
    </row>
    <row r="434" spans="2:8" s="1" customFormat="1" ht="16.899999999999999" customHeight="1">
      <c r="B434" s="29"/>
      <c r="C434" s="185" t="s">
        <v>960</v>
      </c>
      <c r="H434" s="29"/>
    </row>
    <row r="435" spans="2:8" s="1" customFormat="1" ht="16.899999999999999" customHeight="1">
      <c r="B435" s="29"/>
      <c r="C435" s="183" t="s">
        <v>653</v>
      </c>
      <c r="D435" s="183" t="s">
        <v>654</v>
      </c>
      <c r="E435" s="14" t="s">
        <v>157</v>
      </c>
      <c r="F435" s="184">
        <v>4106</v>
      </c>
      <c r="H435" s="29"/>
    </row>
    <row r="436" spans="2:8" s="1" customFormat="1" ht="16.899999999999999" customHeight="1">
      <c r="B436" s="29"/>
      <c r="C436" s="179" t="s">
        <v>368</v>
      </c>
      <c r="D436" s="180" t="s">
        <v>368</v>
      </c>
      <c r="E436" s="181" t="s">
        <v>1</v>
      </c>
      <c r="F436" s="182">
        <v>410.6</v>
      </c>
      <c r="H436" s="29"/>
    </row>
    <row r="437" spans="2:8" s="1" customFormat="1" ht="16.899999999999999" customHeight="1">
      <c r="B437" s="29"/>
      <c r="C437" s="183" t="s">
        <v>368</v>
      </c>
      <c r="D437" s="183" t="s">
        <v>910</v>
      </c>
      <c r="E437" s="14" t="s">
        <v>1</v>
      </c>
      <c r="F437" s="184">
        <v>410.6</v>
      </c>
      <c r="H437" s="29"/>
    </row>
    <row r="438" spans="2:8" s="1" customFormat="1" ht="16.899999999999999" customHeight="1">
      <c r="B438" s="29"/>
      <c r="C438" s="179" t="s">
        <v>376</v>
      </c>
      <c r="D438" s="180" t="s">
        <v>376</v>
      </c>
      <c r="E438" s="181" t="s">
        <v>1</v>
      </c>
      <c r="F438" s="182">
        <v>246.37522999999999</v>
      </c>
      <c r="H438" s="29"/>
    </row>
    <row r="439" spans="2:8" s="1" customFormat="1" ht="16.899999999999999" customHeight="1">
      <c r="B439" s="29"/>
      <c r="C439" s="183" t="s">
        <v>1</v>
      </c>
      <c r="D439" s="183" t="s">
        <v>433</v>
      </c>
      <c r="E439" s="14" t="s">
        <v>1</v>
      </c>
      <c r="F439" s="184">
        <v>0</v>
      </c>
      <c r="H439" s="29"/>
    </row>
    <row r="440" spans="2:8" s="1" customFormat="1" ht="16.899999999999999" customHeight="1">
      <c r="B440" s="29"/>
      <c r="C440" s="183" t="s">
        <v>1</v>
      </c>
      <c r="D440" s="183" t="s">
        <v>912</v>
      </c>
      <c r="E440" s="14" t="s">
        <v>1</v>
      </c>
      <c r="F440" s="184">
        <v>0</v>
      </c>
      <c r="H440" s="29"/>
    </row>
    <row r="441" spans="2:8" s="1" customFormat="1" ht="16.899999999999999" customHeight="1">
      <c r="B441" s="29"/>
      <c r="C441" s="183" t="s">
        <v>376</v>
      </c>
      <c r="D441" s="183" t="s">
        <v>846</v>
      </c>
      <c r="E441" s="14" t="s">
        <v>1</v>
      </c>
      <c r="F441" s="184">
        <v>246.37522999999999</v>
      </c>
      <c r="H441" s="29"/>
    </row>
    <row r="442" spans="2:8" s="1" customFormat="1" ht="16.899999999999999" customHeight="1">
      <c r="B442" s="29"/>
      <c r="C442" s="179" t="s">
        <v>168</v>
      </c>
      <c r="D442" s="180" t="s">
        <v>168</v>
      </c>
      <c r="E442" s="181" t="s">
        <v>1</v>
      </c>
      <c r="F442" s="182">
        <v>452.21600000000001</v>
      </c>
      <c r="H442" s="29"/>
    </row>
    <row r="443" spans="2:8" s="1" customFormat="1" ht="16.899999999999999" customHeight="1">
      <c r="B443" s="29"/>
      <c r="C443" s="183" t="s">
        <v>168</v>
      </c>
      <c r="D443" s="183" t="s">
        <v>797</v>
      </c>
      <c r="E443" s="14" t="s">
        <v>1</v>
      </c>
      <c r="F443" s="184">
        <v>452.21600000000001</v>
      </c>
      <c r="H443" s="29"/>
    </row>
    <row r="444" spans="2:8" s="1" customFormat="1" ht="16.899999999999999" customHeight="1">
      <c r="B444" s="29"/>
      <c r="C444" s="179" t="s">
        <v>175</v>
      </c>
      <c r="D444" s="180" t="s">
        <v>175</v>
      </c>
      <c r="E444" s="181" t="s">
        <v>1</v>
      </c>
      <c r="F444" s="182">
        <v>5088</v>
      </c>
      <c r="H444" s="29"/>
    </row>
    <row r="445" spans="2:8" s="1" customFormat="1" ht="16.899999999999999" customHeight="1">
      <c r="B445" s="29"/>
      <c r="C445" s="183" t="s">
        <v>175</v>
      </c>
      <c r="D445" s="183" t="s">
        <v>803</v>
      </c>
      <c r="E445" s="14" t="s">
        <v>1</v>
      </c>
      <c r="F445" s="184">
        <v>5088</v>
      </c>
      <c r="H445" s="29"/>
    </row>
    <row r="446" spans="2:8" s="1" customFormat="1" ht="16.899999999999999" customHeight="1">
      <c r="B446" s="29"/>
      <c r="C446" s="179" t="s">
        <v>180</v>
      </c>
      <c r="D446" s="180" t="s">
        <v>180</v>
      </c>
      <c r="E446" s="181" t="s">
        <v>1</v>
      </c>
      <c r="F446" s="182">
        <v>258</v>
      </c>
      <c r="H446" s="29"/>
    </row>
    <row r="447" spans="2:8" s="1" customFormat="1" ht="16.899999999999999" customHeight="1">
      <c r="B447" s="29"/>
      <c r="C447" s="183" t="s">
        <v>180</v>
      </c>
      <c r="D447" s="183" t="s">
        <v>809</v>
      </c>
      <c r="E447" s="14" t="s">
        <v>1</v>
      </c>
      <c r="F447" s="184">
        <v>258</v>
      </c>
      <c r="H447" s="29"/>
    </row>
    <row r="448" spans="2:8" s="1" customFormat="1" ht="16.899999999999999" customHeight="1">
      <c r="B448" s="29"/>
      <c r="C448" s="185" t="s">
        <v>960</v>
      </c>
      <c r="H448" s="29"/>
    </row>
    <row r="449" spans="2:8" s="1" customFormat="1" ht="16.899999999999999" customHeight="1">
      <c r="B449" s="29"/>
      <c r="C449" s="183" t="s">
        <v>804</v>
      </c>
      <c r="D449" s="183" t="s">
        <v>805</v>
      </c>
      <c r="E449" s="14" t="s">
        <v>157</v>
      </c>
      <c r="F449" s="184">
        <v>6594</v>
      </c>
      <c r="H449" s="29"/>
    </row>
    <row r="450" spans="2:8" s="1" customFormat="1" ht="16.899999999999999" customHeight="1">
      <c r="B450" s="29"/>
      <c r="C450" s="179" t="s">
        <v>310</v>
      </c>
      <c r="D450" s="180" t="s">
        <v>310</v>
      </c>
      <c r="E450" s="181" t="s">
        <v>1</v>
      </c>
      <c r="F450" s="182">
        <v>3392</v>
      </c>
      <c r="H450" s="29"/>
    </row>
    <row r="451" spans="2:8" s="1" customFormat="1" ht="16.899999999999999" customHeight="1">
      <c r="B451" s="29"/>
      <c r="C451" s="183" t="s">
        <v>310</v>
      </c>
      <c r="D451" s="183" t="s">
        <v>880</v>
      </c>
      <c r="E451" s="14" t="s">
        <v>1</v>
      </c>
      <c r="F451" s="184">
        <v>3392</v>
      </c>
      <c r="H451" s="29"/>
    </row>
    <row r="452" spans="2:8" s="1" customFormat="1" ht="16.899999999999999" customHeight="1">
      <c r="B452" s="29"/>
      <c r="C452" s="185" t="s">
        <v>960</v>
      </c>
      <c r="H452" s="29"/>
    </row>
    <row r="453" spans="2:8" s="1" customFormat="1" ht="16.899999999999999" customHeight="1">
      <c r="B453" s="29"/>
      <c r="C453" s="183" t="s">
        <v>491</v>
      </c>
      <c r="D453" s="183" t="s">
        <v>492</v>
      </c>
      <c r="E453" s="14" t="s">
        <v>289</v>
      </c>
      <c r="F453" s="184">
        <v>7616</v>
      </c>
      <c r="H453" s="29"/>
    </row>
    <row r="454" spans="2:8" s="1" customFormat="1" ht="16.899999999999999" customHeight="1">
      <c r="B454" s="29"/>
      <c r="C454" s="179" t="s">
        <v>315</v>
      </c>
      <c r="D454" s="180" t="s">
        <v>315</v>
      </c>
      <c r="E454" s="181" t="s">
        <v>1</v>
      </c>
      <c r="F454" s="182">
        <v>15.231999999999999</v>
      </c>
      <c r="H454" s="29"/>
    </row>
    <row r="455" spans="2:8" s="1" customFormat="1" ht="16.899999999999999" customHeight="1">
      <c r="B455" s="29"/>
      <c r="C455" s="183" t="s">
        <v>315</v>
      </c>
      <c r="D455" s="183" t="s">
        <v>823</v>
      </c>
      <c r="E455" s="14" t="s">
        <v>1</v>
      </c>
      <c r="F455" s="184">
        <v>15.231999999999999</v>
      </c>
      <c r="H455" s="29"/>
    </row>
    <row r="456" spans="2:8" s="1" customFormat="1" ht="16.899999999999999" customHeight="1">
      <c r="B456" s="29"/>
      <c r="C456" s="179" t="s">
        <v>321</v>
      </c>
      <c r="D456" s="180" t="s">
        <v>321</v>
      </c>
      <c r="E456" s="181" t="s">
        <v>1</v>
      </c>
      <c r="F456" s="182">
        <v>86</v>
      </c>
      <c r="H456" s="29"/>
    </row>
    <row r="457" spans="2:8" s="1" customFormat="1" ht="16.899999999999999" customHeight="1">
      <c r="B457" s="29"/>
      <c r="C457" s="183" t="s">
        <v>321</v>
      </c>
      <c r="D457" s="183" t="s">
        <v>886</v>
      </c>
      <c r="E457" s="14" t="s">
        <v>1</v>
      </c>
      <c r="F457" s="184">
        <v>86</v>
      </c>
      <c r="H457" s="29"/>
    </row>
    <row r="458" spans="2:8" s="1" customFormat="1" ht="16.899999999999999" customHeight="1">
      <c r="B458" s="29"/>
      <c r="C458" s="185" t="s">
        <v>960</v>
      </c>
      <c r="H458" s="29"/>
    </row>
    <row r="459" spans="2:8" s="1" customFormat="1" ht="16.899999999999999" customHeight="1">
      <c r="B459" s="29"/>
      <c r="C459" s="183" t="s">
        <v>882</v>
      </c>
      <c r="D459" s="183" t="s">
        <v>883</v>
      </c>
      <c r="E459" s="14" t="s">
        <v>192</v>
      </c>
      <c r="F459" s="184">
        <v>3894</v>
      </c>
      <c r="H459" s="29"/>
    </row>
    <row r="460" spans="2:8" s="1" customFormat="1" ht="16.899999999999999" customHeight="1">
      <c r="B460" s="29"/>
      <c r="C460" s="179" t="s">
        <v>329</v>
      </c>
      <c r="D460" s="180" t="s">
        <v>329</v>
      </c>
      <c r="E460" s="181" t="s">
        <v>1</v>
      </c>
      <c r="F460" s="182">
        <v>152.63999999999999</v>
      </c>
      <c r="H460" s="29"/>
    </row>
    <row r="461" spans="2:8" s="1" customFormat="1" ht="16.899999999999999" customHeight="1">
      <c r="B461" s="29"/>
      <c r="C461" s="183" t="s">
        <v>329</v>
      </c>
      <c r="D461" s="183" t="s">
        <v>826</v>
      </c>
      <c r="E461" s="14" t="s">
        <v>1</v>
      </c>
      <c r="F461" s="184">
        <v>152.63999999999999</v>
      </c>
      <c r="H461" s="29"/>
    </row>
    <row r="462" spans="2:8" s="1" customFormat="1" ht="16.899999999999999" customHeight="1">
      <c r="B462" s="29"/>
      <c r="C462" s="185" t="s">
        <v>960</v>
      </c>
      <c r="H462" s="29"/>
    </row>
    <row r="463" spans="2:8" s="1" customFormat="1" ht="16.899999999999999" customHeight="1">
      <c r="B463" s="29"/>
      <c r="C463" s="183" t="s">
        <v>386</v>
      </c>
      <c r="D463" s="183" t="s">
        <v>387</v>
      </c>
      <c r="E463" s="14" t="s">
        <v>380</v>
      </c>
      <c r="F463" s="184">
        <v>558.6</v>
      </c>
      <c r="H463" s="29"/>
    </row>
    <row r="464" spans="2:8" s="1" customFormat="1" ht="16.899999999999999" customHeight="1">
      <c r="B464" s="29"/>
      <c r="C464" s="179" t="s">
        <v>867</v>
      </c>
      <c r="D464" s="180" t="s">
        <v>867</v>
      </c>
      <c r="E464" s="181" t="s">
        <v>1</v>
      </c>
      <c r="F464" s="182">
        <v>2112</v>
      </c>
      <c r="H464" s="29"/>
    </row>
    <row r="465" spans="2:8" s="1" customFormat="1" ht="16.899999999999999" customHeight="1">
      <c r="B465" s="29"/>
      <c r="C465" s="183" t="s">
        <v>867</v>
      </c>
      <c r="D465" s="183" t="s">
        <v>837</v>
      </c>
      <c r="E465" s="14" t="s">
        <v>1</v>
      </c>
      <c r="F465" s="184">
        <v>2112</v>
      </c>
      <c r="H465" s="29"/>
    </row>
    <row r="466" spans="2:8" s="1" customFormat="1" ht="16.899999999999999" customHeight="1">
      <c r="B466" s="29"/>
      <c r="C466" s="185" t="s">
        <v>960</v>
      </c>
      <c r="H466" s="29"/>
    </row>
    <row r="467" spans="2:8" s="1" customFormat="1" ht="16.899999999999999" customHeight="1">
      <c r="B467" s="29"/>
      <c r="C467" s="183" t="s">
        <v>653</v>
      </c>
      <c r="D467" s="183" t="s">
        <v>654</v>
      </c>
      <c r="E467" s="14" t="s">
        <v>157</v>
      </c>
      <c r="F467" s="184">
        <v>4106</v>
      </c>
      <c r="H467" s="29"/>
    </row>
    <row r="468" spans="2:8" s="1" customFormat="1" ht="16.899999999999999" customHeight="1">
      <c r="B468" s="29"/>
      <c r="C468" s="179" t="s">
        <v>777</v>
      </c>
      <c r="D468" s="180" t="s">
        <v>777</v>
      </c>
      <c r="E468" s="181" t="s">
        <v>1</v>
      </c>
      <c r="F468" s="182">
        <v>6336</v>
      </c>
      <c r="H468" s="29"/>
    </row>
    <row r="469" spans="2:8" s="1" customFormat="1" ht="16.899999999999999" customHeight="1">
      <c r="B469" s="29"/>
      <c r="C469" s="183" t="s">
        <v>777</v>
      </c>
      <c r="D469" s="183" t="s">
        <v>810</v>
      </c>
      <c r="E469" s="14" t="s">
        <v>1</v>
      </c>
      <c r="F469" s="184">
        <v>6336</v>
      </c>
      <c r="H469" s="29"/>
    </row>
    <row r="470" spans="2:8" s="1" customFormat="1" ht="16.899999999999999" customHeight="1">
      <c r="B470" s="29"/>
      <c r="C470" s="185" t="s">
        <v>960</v>
      </c>
      <c r="H470" s="29"/>
    </row>
    <row r="471" spans="2:8" s="1" customFormat="1" ht="16.899999999999999" customHeight="1">
      <c r="B471" s="29"/>
      <c r="C471" s="183" t="s">
        <v>804</v>
      </c>
      <c r="D471" s="183" t="s">
        <v>805</v>
      </c>
      <c r="E471" s="14" t="s">
        <v>157</v>
      </c>
      <c r="F471" s="184">
        <v>6594</v>
      </c>
      <c r="H471" s="29"/>
    </row>
    <row r="472" spans="2:8" s="1" customFormat="1" ht="16.899999999999999" customHeight="1">
      <c r="B472" s="29"/>
      <c r="C472" s="179" t="s">
        <v>779</v>
      </c>
      <c r="D472" s="180" t="s">
        <v>779</v>
      </c>
      <c r="E472" s="181" t="s">
        <v>1</v>
      </c>
      <c r="F472" s="182">
        <v>4224</v>
      </c>
      <c r="H472" s="29"/>
    </row>
    <row r="473" spans="2:8" s="1" customFormat="1" ht="16.899999999999999" customHeight="1">
      <c r="B473" s="29"/>
      <c r="C473" s="183" t="s">
        <v>779</v>
      </c>
      <c r="D473" s="183" t="s">
        <v>818</v>
      </c>
      <c r="E473" s="14" t="s">
        <v>1</v>
      </c>
      <c r="F473" s="184">
        <v>4224</v>
      </c>
      <c r="H473" s="29"/>
    </row>
    <row r="474" spans="2:8" s="1" customFormat="1" ht="16.899999999999999" customHeight="1">
      <c r="B474" s="29"/>
      <c r="C474" s="185" t="s">
        <v>960</v>
      </c>
      <c r="H474" s="29"/>
    </row>
    <row r="475" spans="2:8" s="1" customFormat="1" ht="16.899999999999999" customHeight="1">
      <c r="B475" s="29"/>
      <c r="C475" s="183" t="s">
        <v>491</v>
      </c>
      <c r="D475" s="183" t="s">
        <v>492</v>
      </c>
      <c r="E475" s="14" t="s">
        <v>289</v>
      </c>
      <c r="F475" s="184">
        <v>7616</v>
      </c>
      <c r="H475" s="29"/>
    </row>
    <row r="476" spans="2:8" s="1" customFormat="1" ht="16.899999999999999" customHeight="1">
      <c r="B476" s="29"/>
      <c r="C476" s="179" t="s">
        <v>781</v>
      </c>
      <c r="D476" s="180" t="s">
        <v>781</v>
      </c>
      <c r="E476" s="181" t="s">
        <v>1</v>
      </c>
      <c r="F476" s="182">
        <v>2112</v>
      </c>
      <c r="H476" s="29"/>
    </row>
    <row r="477" spans="2:8" s="1" customFormat="1" ht="16.899999999999999" customHeight="1">
      <c r="B477" s="29"/>
      <c r="C477" s="183" t="s">
        <v>781</v>
      </c>
      <c r="D477" s="183" t="s">
        <v>887</v>
      </c>
      <c r="E477" s="14" t="s">
        <v>1</v>
      </c>
      <c r="F477" s="184">
        <v>2112</v>
      </c>
      <c r="H477" s="29"/>
    </row>
    <row r="478" spans="2:8" s="1" customFormat="1" ht="16.899999999999999" customHeight="1">
      <c r="B478" s="29"/>
      <c r="C478" s="185" t="s">
        <v>960</v>
      </c>
      <c r="H478" s="29"/>
    </row>
    <row r="479" spans="2:8" s="1" customFormat="1" ht="16.899999999999999" customHeight="1">
      <c r="B479" s="29"/>
      <c r="C479" s="183" t="s">
        <v>882</v>
      </c>
      <c r="D479" s="183" t="s">
        <v>883</v>
      </c>
      <c r="E479" s="14" t="s">
        <v>192</v>
      </c>
      <c r="F479" s="184">
        <v>3894</v>
      </c>
      <c r="H479" s="29"/>
    </row>
    <row r="480" spans="2:8" s="1" customFormat="1" ht="16.899999999999999" customHeight="1">
      <c r="B480" s="29"/>
      <c r="C480" s="179" t="s">
        <v>865</v>
      </c>
      <c r="D480" s="180" t="s">
        <v>865</v>
      </c>
      <c r="E480" s="181" t="s">
        <v>1</v>
      </c>
      <c r="F480" s="182">
        <v>380.16</v>
      </c>
      <c r="H480" s="29"/>
    </row>
    <row r="481" spans="2:8" s="1" customFormat="1" ht="16.899999999999999" customHeight="1">
      <c r="B481" s="29"/>
      <c r="C481" s="183" t="s">
        <v>865</v>
      </c>
      <c r="D481" s="183" t="s">
        <v>827</v>
      </c>
      <c r="E481" s="14" t="s">
        <v>1</v>
      </c>
      <c r="F481" s="184">
        <v>380.16</v>
      </c>
      <c r="H481" s="29"/>
    </row>
    <row r="482" spans="2:8" s="1" customFormat="1" ht="16.899999999999999" customHeight="1">
      <c r="B482" s="29"/>
      <c r="C482" s="185" t="s">
        <v>960</v>
      </c>
      <c r="H482" s="29"/>
    </row>
    <row r="483" spans="2:8" s="1" customFormat="1" ht="16.899999999999999" customHeight="1">
      <c r="B483" s="29"/>
      <c r="C483" s="183" t="s">
        <v>386</v>
      </c>
      <c r="D483" s="183" t="s">
        <v>387</v>
      </c>
      <c r="E483" s="14" t="s">
        <v>380</v>
      </c>
      <c r="F483" s="184">
        <v>558.6</v>
      </c>
      <c r="H483" s="29"/>
    </row>
    <row r="484" spans="2:8" s="1" customFormat="1" ht="16.899999999999999" customHeight="1">
      <c r="B484" s="29"/>
      <c r="C484" s="179" t="s">
        <v>868</v>
      </c>
      <c r="D484" s="180" t="s">
        <v>868</v>
      </c>
      <c r="E484" s="181" t="s">
        <v>1</v>
      </c>
      <c r="F484" s="182">
        <v>86</v>
      </c>
      <c r="H484" s="29"/>
    </row>
    <row r="485" spans="2:8" s="1" customFormat="1" ht="16.899999999999999" customHeight="1">
      <c r="B485" s="29"/>
      <c r="C485" s="183" t="s">
        <v>868</v>
      </c>
      <c r="D485" s="183" t="s">
        <v>838</v>
      </c>
      <c r="E485" s="14" t="s">
        <v>1</v>
      </c>
      <c r="F485" s="184">
        <v>86</v>
      </c>
      <c r="H485" s="29"/>
    </row>
    <row r="486" spans="2:8" s="1" customFormat="1" ht="16.899999999999999" customHeight="1">
      <c r="B486" s="29"/>
      <c r="C486" s="185" t="s">
        <v>960</v>
      </c>
      <c r="H486" s="29"/>
    </row>
    <row r="487" spans="2:8" s="1" customFormat="1" ht="16.899999999999999" customHeight="1">
      <c r="B487" s="29"/>
      <c r="C487" s="183" t="s">
        <v>653</v>
      </c>
      <c r="D487" s="183" t="s">
        <v>654</v>
      </c>
      <c r="E487" s="14" t="s">
        <v>157</v>
      </c>
      <c r="F487" s="184">
        <v>4106</v>
      </c>
      <c r="H487" s="29"/>
    </row>
    <row r="488" spans="2:8" s="1" customFormat="1" ht="16.899999999999999" customHeight="1">
      <c r="B488" s="29"/>
      <c r="C488" s="179" t="s">
        <v>811</v>
      </c>
      <c r="D488" s="180" t="s">
        <v>811</v>
      </c>
      <c r="E488" s="181" t="s">
        <v>1</v>
      </c>
      <c r="F488" s="182">
        <v>6594</v>
      </c>
      <c r="H488" s="29"/>
    </row>
    <row r="489" spans="2:8" s="1" customFormat="1" ht="16.899999999999999" customHeight="1">
      <c r="B489" s="29"/>
      <c r="C489" s="183" t="s">
        <v>811</v>
      </c>
      <c r="D489" s="183" t="s">
        <v>812</v>
      </c>
      <c r="E489" s="14" t="s">
        <v>1</v>
      </c>
      <c r="F489" s="184">
        <v>6594</v>
      </c>
      <c r="H489" s="29"/>
    </row>
    <row r="490" spans="2:8" s="1" customFormat="1" ht="16.899999999999999" customHeight="1">
      <c r="B490" s="29"/>
      <c r="C490" s="179" t="s">
        <v>819</v>
      </c>
      <c r="D490" s="180" t="s">
        <v>819</v>
      </c>
      <c r="E490" s="181" t="s">
        <v>1</v>
      </c>
      <c r="F490" s="182">
        <v>7616</v>
      </c>
      <c r="H490" s="29"/>
    </row>
    <row r="491" spans="2:8" s="1" customFormat="1" ht="16.899999999999999" customHeight="1">
      <c r="B491" s="29"/>
      <c r="C491" s="183" t="s">
        <v>819</v>
      </c>
      <c r="D491" s="183" t="s">
        <v>820</v>
      </c>
      <c r="E491" s="14" t="s">
        <v>1</v>
      </c>
      <c r="F491" s="184">
        <v>7616</v>
      </c>
      <c r="H491" s="29"/>
    </row>
    <row r="492" spans="2:8" s="1" customFormat="1" ht="16.899999999999999" customHeight="1">
      <c r="B492" s="29"/>
      <c r="C492" s="179" t="s">
        <v>783</v>
      </c>
      <c r="D492" s="180" t="s">
        <v>783</v>
      </c>
      <c r="E492" s="181" t="s">
        <v>1</v>
      </c>
      <c r="F492" s="182">
        <v>1696</v>
      </c>
      <c r="H492" s="29"/>
    </row>
    <row r="493" spans="2:8" s="1" customFormat="1" ht="16.899999999999999" customHeight="1">
      <c r="B493" s="29"/>
      <c r="C493" s="183" t="s">
        <v>783</v>
      </c>
      <c r="D493" s="183" t="s">
        <v>888</v>
      </c>
      <c r="E493" s="14" t="s">
        <v>1</v>
      </c>
      <c r="F493" s="184">
        <v>1696</v>
      </c>
      <c r="H493" s="29"/>
    </row>
    <row r="494" spans="2:8" s="1" customFormat="1" ht="16.899999999999999" customHeight="1">
      <c r="B494" s="29"/>
      <c r="C494" s="185" t="s">
        <v>960</v>
      </c>
      <c r="H494" s="29"/>
    </row>
    <row r="495" spans="2:8" s="1" customFormat="1" ht="16.899999999999999" customHeight="1">
      <c r="B495" s="29"/>
      <c r="C495" s="183" t="s">
        <v>882</v>
      </c>
      <c r="D495" s="183" t="s">
        <v>883</v>
      </c>
      <c r="E495" s="14" t="s">
        <v>192</v>
      </c>
      <c r="F495" s="184">
        <v>3894</v>
      </c>
      <c r="H495" s="29"/>
    </row>
    <row r="496" spans="2:8" s="1" customFormat="1" ht="16.899999999999999" customHeight="1">
      <c r="B496" s="29"/>
      <c r="C496" s="179" t="s">
        <v>866</v>
      </c>
      <c r="D496" s="180" t="s">
        <v>866</v>
      </c>
      <c r="E496" s="181" t="s">
        <v>1</v>
      </c>
      <c r="F496" s="182">
        <v>25.8</v>
      </c>
      <c r="H496" s="29"/>
    </row>
    <row r="497" spans="2:8" s="1" customFormat="1" ht="16.899999999999999" customHeight="1">
      <c r="B497" s="29"/>
      <c r="C497" s="183" t="s">
        <v>866</v>
      </c>
      <c r="D497" s="183" t="s">
        <v>828</v>
      </c>
      <c r="E497" s="14" t="s">
        <v>1</v>
      </c>
      <c r="F497" s="184">
        <v>25.8</v>
      </c>
      <c r="H497" s="29"/>
    </row>
    <row r="498" spans="2:8" s="1" customFormat="1" ht="16.899999999999999" customHeight="1">
      <c r="B498" s="29"/>
      <c r="C498" s="185" t="s">
        <v>960</v>
      </c>
      <c r="H498" s="29"/>
    </row>
    <row r="499" spans="2:8" s="1" customFormat="1" ht="16.899999999999999" customHeight="1">
      <c r="B499" s="29"/>
      <c r="C499" s="183" t="s">
        <v>386</v>
      </c>
      <c r="D499" s="183" t="s">
        <v>387</v>
      </c>
      <c r="E499" s="14" t="s">
        <v>380</v>
      </c>
      <c r="F499" s="184">
        <v>558.6</v>
      </c>
      <c r="H499" s="29"/>
    </row>
    <row r="500" spans="2:8" s="1" customFormat="1" ht="16.899999999999999" customHeight="1">
      <c r="B500" s="29"/>
      <c r="C500" s="179" t="s">
        <v>907</v>
      </c>
      <c r="D500" s="180" t="s">
        <v>907</v>
      </c>
      <c r="E500" s="181" t="s">
        <v>1</v>
      </c>
      <c r="F500" s="182">
        <v>4106</v>
      </c>
      <c r="H500" s="29"/>
    </row>
    <row r="501" spans="2:8" s="1" customFormat="1" ht="16.899999999999999" customHeight="1">
      <c r="B501" s="29"/>
      <c r="C501" s="183" t="s">
        <v>907</v>
      </c>
      <c r="D501" s="183" t="s">
        <v>908</v>
      </c>
      <c r="E501" s="14" t="s">
        <v>1</v>
      </c>
      <c r="F501" s="184">
        <v>4106</v>
      </c>
      <c r="H501" s="29"/>
    </row>
    <row r="502" spans="2:8" s="1" customFormat="1" ht="16.899999999999999" customHeight="1">
      <c r="B502" s="29"/>
      <c r="C502" s="179" t="s">
        <v>829</v>
      </c>
      <c r="D502" s="180" t="s">
        <v>829</v>
      </c>
      <c r="E502" s="181" t="s">
        <v>1</v>
      </c>
      <c r="F502" s="182">
        <v>3894</v>
      </c>
      <c r="H502" s="29"/>
    </row>
    <row r="503" spans="2:8" s="1" customFormat="1" ht="16.899999999999999" customHeight="1">
      <c r="B503" s="29"/>
      <c r="C503" s="183" t="s">
        <v>829</v>
      </c>
      <c r="D503" s="183" t="s">
        <v>830</v>
      </c>
      <c r="E503" s="14" t="s">
        <v>1</v>
      </c>
      <c r="F503" s="184">
        <v>3894</v>
      </c>
      <c r="H503" s="29"/>
    </row>
    <row r="504" spans="2:8" s="1" customFormat="1" ht="16.899999999999999" customHeight="1">
      <c r="B504" s="29"/>
      <c r="C504" s="179" t="s">
        <v>890</v>
      </c>
      <c r="D504" s="180" t="s">
        <v>890</v>
      </c>
      <c r="E504" s="181" t="s">
        <v>1</v>
      </c>
      <c r="F504" s="182">
        <v>558.6</v>
      </c>
      <c r="H504" s="29"/>
    </row>
    <row r="505" spans="2:8" s="1" customFormat="1" ht="16.899999999999999" customHeight="1">
      <c r="B505" s="29"/>
      <c r="C505" s="183" t="s">
        <v>890</v>
      </c>
      <c r="D505" s="183" t="s">
        <v>891</v>
      </c>
      <c r="E505" s="14" t="s">
        <v>1</v>
      </c>
      <c r="F505" s="184">
        <v>558.6</v>
      </c>
      <c r="H505" s="29"/>
    </row>
    <row r="506" spans="2:8" s="1" customFormat="1" ht="7.35" customHeight="1">
      <c r="B506" s="41"/>
      <c r="C506" s="42"/>
      <c r="D506" s="42"/>
      <c r="E506" s="42"/>
      <c r="F506" s="42"/>
      <c r="G506" s="42"/>
      <c r="H506" s="29"/>
    </row>
    <row r="507" spans="2:8" s="1" customFormat="1"/>
  </sheetData>
  <sheetProtection algorithmName="SHA-512" hashValue="wPzAVK/ZwwcAaPrSRknRw6HXQr5K2MA5RYuZ3l8xaQoOSPN2Btrmi6Vo9oDPrTfE2ViDcOJiod0NloTq87MaZQ==" saltValue="XT2rCmp6wCZwliGbYTzg1o2eFAK5kTrsidq3sLe5/bivoBxzwxWjcc3oNbzj8XzhjlBjQJ4sxYQx4FI22PS2Iw==" spinCount="100000" sheet="1" objects="1" scenarios="1" formatColumns="0" formatRows="0"/>
  <mergeCells count="2">
    <mergeCell ref="D5:F5"/>
    <mergeCell ref="D6:F6"/>
  </mergeCells>
  <pageMargins left="0" right="0" top="0" bottom="0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4" t="s">
        <v>82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>
      <c r="B4" s="17"/>
      <c r="D4" s="18" t="s">
        <v>113</v>
      </c>
      <c r="L4" s="17"/>
      <c r="M4" s="9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27" t="str">
        <f>'Rekapitulace stavby'!K6</f>
        <v>IP 4, IP 5, IP 7 v k.ú. Martinice u Holešova</v>
      </c>
      <c r="F7" s="228"/>
      <c r="G7" s="228"/>
      <c r="H7" s="228"/>
      <c r="L7" s="17"/>
    </row>
    <row r="8" spans="2:46" s="1" customFormat="1" ht="12" customHeight="1">
      <c r="B8" s="29"/>
      <c r="D8" s="24" t="s">
        <v>114</v>
      </c>
      <c r="L8" s="29"/>
    </row>
    <row r="9" spans="2:46" s="1" customFormat="1" ht="16.5" customHeight="1">
      <c r="B9" s="29"/>
      <c r="E9" s="191" t="s">
        <v>115</v>
      </c>
      <c r="F9" s="229"/>
      <c r="G9" s="229"/>
      <c r="H9" s="229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18</v>
      </c>
      <c r="F11" s="22" t="s">
        <v>1</v>
      </c>
      <c r="I11" s="24" t="s">
        <v>19</v>
      </c>
      <c r="J11" s="22" t="s">
        <v>1</v>
      </c>
      <c r="L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49" t="str">
        <f>'Rekapitulace stavby'!AN8</f>
        <v>15. 7. 2024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24</v>
      </c>
      <c r="I14" s="24" t="s">
        <v>25</v>
      </c>
      <c r="J14" s="22" t="str">
        <f>IF('Rekapitulace stavby'!AN10="","",'Rekapitulace stavby'!AN10)</f>
        <v/>
      </c>
      <c r="L14" s="29"/>
    </row>
    <row r="15" spans="2:46" s="1" customFormat="1" ht="18" customHeight="1">
      <c r="B15" s="29"/>
      <c r="E15" s="22" t="str">
        <f>IF('Rekapitulace stavby'!E11="","",'Rekapitulace stavby'!E11)</f>
        <v xml:space="preserve"> </v>
      </c>
      <c r="I15" s="24" t="s">
        <v>26</v>
      </c>
      <c r="J15" s="22" t="str">
        <f>IF('Rekapitulace stavby'!AN11="","",'Rekapitulace stavby'!AN11)</f>
        <v/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27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30" t="str">
        <f>'Rekapitulace stavby'!E14</f>
        <v>Vyplň údaj</v>
      </c>
      <c r="F18" s="196"/>
      <c r="G18" s="196"/>
      <c r="H18" s="196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29</v>
      </c>
      <c r="I20" s="24" t="s">
        <v>25</v>
      </c>
      <c r="J20" s="22" t="str">
        <f>IF('Rekapitulace stavby'!AN16="","",'Rekapitulace stavby'!AN16)</f>
        <v/>
      </c>
      <c r="L20" s="29"/>
    </row>
    <row r="21" spans="2:12" s="1" customFormat="1" ht="18" customHeight="1">
      <c r="B21" s="29"/>
      <c r="E21" s="22" t="str">
        <f>IF('Rekapitulace stavby'!E17="","",'Rekapitulace stavby'!E17)</f>
        <v xml:space="preserve"> </v>
      </c>
      <c r="I21" s="24" t="s">
        <v>26</v>
      </c>
      <c r="J21" s="22" t="str">
        <f>IF('Rekapitulace stavby'!AN17="","",'Rekapitulace stavby'!AN17)</f>
        <v/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31</v>
      </c>
      <c r="I23" s="24" t="s">
        <v>25</v>
      </c>
      <c r="J23" s="22" t="str">
        <f>IF('Rekapitulace stavby'!AN19="","",'Rekapitulace stavby'!AN19)</f>
        <v/>
      </c>
      <c r="L23" s="29"/>
    </row>
    <row r="24" spans="2:12" s="1" customFormat="1" ht="18" customHeight="1">
      <c r="B24" s="29"/>
      <c r="E24" s="22" t="str">
        <f>IF('Rekapitulace stavby'!E20="","",'Rekapitulace stavby'!E20)</f>
        <v xml:space="preserve"> </v>
      </c>
      <c r="I24" s="24" t="s">
        <v>26</v>
      </c>
      <c r="J24" s="22" t="str">
        <f>IF('Rekapitulace stavby'!AN20="","",'Rekapitulace stavby'!AN20)</f>
        <v/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32</v>
      </c>
      <c r="L26" s="29"/>
    </row>
    <row r="27" spans="2:12" s="7" customFormat="1" ht="16.5" customHeight="1">
      <c r="B27" s="92"/>
      <c r="E27" s="200" t="s">
        <v>1</v>
      </c>
      <c r="F27" s="200"/>
      <c r="G27" s="200"/>
      <c r="H27" s="200"/>
      <c r="L27" s="92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93" t="s">
        <v>33</v>
      </c>
      <c r="J30" s="63">
        <f>ROUND(J117,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5" customHeight="1">
      <c r="B33" s="29"/>
      <c r="D33" s="52" t="s">
        <v>37</v>
      </c>
      <c r="E33" s="24" t="s">
        <v>38</v>
      </c>
      <c r="F33" s="84">
        <f>ROUND((SUM(BE117:BE122)),  2)</f>
        <v>0</v>
      </c>
      <c r="I33" s="94">
        <v>0.21</v>
      </c>
      <c r="J33" s="84">
        <f>ROUND(((SUM(BE117:BE122))*I33),  2)</f>
        <v>0</v>
      </c>
      <c r="L33" s="29"/>
    </row>
    <row r="34" spans="2:12" s="1" customFormat="1" ht="14.45" customHeight="1">
      <c r="B34" s="29"/>
      <c r="E34" s="24" t="s">
        <v>39</v>
      </c>
      <c r="F34" s="84">
        <f>ROUND((SUM(BF117:BF122)),  2)</f>
        <v>0</v>
      </c>
      <c r="I34" s="94">
        <v>0.12</v>
      </c>
      <c r="J34" s="84">
        <f>ROUND(((SUM(BF117:BF122))*I34),  2)</f>
        <v>0</v>
      </c>
      <c r="L34" s="29"/>
    </row>
    <row r="35" spans="2:12" s="1" customFormat="1" ht="14.45" hidden="1" customHeight="1">
      <c r="B35" s="29"/>
      <c r="E35" s="24" t="s">
        <v>40</v>
      </c>
      <c r="F35" s="84">
        <f>ROUND((SUM(BG117:BG122)),  2)</f>
        <v>0</v>
      </c>
      <c r="I35" s="94">
        <v>0.21</v>
      </c>
      <c r="J35" s="84">
        <f>0</f>
        <v>0</v>
      </c>
      <c r="L35" s="29"/>
    </row>
    <row r="36" spans="2:12" s="1" customFormat="1" ht="14.45" hidden="1" customHeight="1">
      <c r="B36" s="29"/>
      <c r="E36" s="24" t="s">
        <v>41</v>
      </c>
      <c r="F36" s="84">
        <f>ROUND((SUM(BH117:BH122)),  2)</f>
        <v>0</v>
      </c>
      <c r="I36" s="94">
        <v>0.12</v>
      </c>
      <c r="J36" s="84">
        <f>0</f>
        <v>0</v>
      </c>
      <c r="L36" s="29"/>
    </row>
    <row r="37" spans="2:12" s="1" customFormat="1" ht="14.45" hidden="1" customHeight="1">
      <c r="B37" s="29"/>
      <c r="E37" s="24" t="s">
        <v>42</v>
      </c>
      <c r="F37" s="84">
        <f>ROUND((SUM(BI117:BI122)),  2)</f>
        <v>0</v>
      </c>
      <c r="I37" s="94">
        <v>0</v>
      </c>
      <c r="J37" s="84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5"/>
      <c r="D39" s="96" t="s">
        <v>43</v>
      </c>
      <c r="E39" s="54"/>
      <c r="F39" s="54"/>
      <c r="G39" s="97" t="s">
        <v>44</v>
      </c>
      <c r="H39" s="98" t="s">
        <v>45</v>
      </c>
      <c r="I39" s="54"/>
      <c r="J39" s="99">
        <f>SUM(J30:J37)</f>
        <v>0</v>
      </c>
      <c r="K39" s="100"/>
      <c r="L39" s="29"/>
    </row>
    <row r="40" spans="2:12" s="1" customFormat="1" ht="14.45" customHeight="1">
      <c r="B40" s="29"/>
      <c r="L40" s="29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>
      <c r="B61" s="29"/>
      <c r="D61" s="40" t="s">
        <v>48</v>
      </c>
      <c r="E61" s="31"/>
      <c r="F61" s="101" t="s">
        <v>49</v>
      </c>
      <c r="G61" s="40" t="s">
        <v>48</v>
      </c>
      <c r="H61" s="31"/>
      <c r="I61" s="31"/>
      <c r="J61" s="102" t="s">
        <v>49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>
      <c r="B76" s="29"/>
      <c r="D76" s="40" t="s">
        <v>48</v>
      </c>
      <c r="E76" s="31"/>
      <c r="F76" s="101" t="s">
        <v>49</v>
      </c>
      <c r="G76" s="40" t="s">
        <v>48</v>
      </c>
      <c r="H76" s="31"/>
      <c r="I76" s="31"/>
      <c r="J76" s="102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8" t="s">
        <v>116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16</v>
      </c>
      <c r="L84" s="29"/>
    </row>
    <row r="85" spans="2:47" s="1" customFormat="1" ht="16.5" customHeight="1">
      <c r="B85" s="29"/>
      <c r="E85" s="227" t="str">
        <f>E7</f>
        <v>IP 4, IP 5, IP 7 v k.ú. Martinice u Holešova</v>
      </c>
      <c r="F85" s="228"/>
      <c r="G85" s="228"/>
      <c r="H85" s="228"/>
      <c r="L85" s="29"/>
    </row>
    <row r="86" spans="2:47" s="1" customFormat="1" ht="12" customHeight="1">
      <c r="B86" s="29"/>
      <c r="C86" s="24" t="s">
        <v>114</v>
      </c>
      <c r="L86" s="29"/>
    </row>
    <row r="87" spans="2:47" s="1" customFormat="1" ht="16.5" customHeight="1">
      <c r="B87" s="29"/>
      <c r="E87" s="191" t="str">
        <f>E9</f>
        <v>00 - VRN</v>
      </c>
      <c r="F87" s="229"/>
      <c r="G87" s="229"/>
      <c r="H87" s="229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4" t="s">
        <v>20</v>
      </c>
      <c r="F89" s="22" t="str">
        <f>F12</f>
        <v xml:space="preserve"> </v>
      </c>
      <c r="I89" s="24" t="s">
        <v>22</v>
      </c>
      <c r="J89" s="49" t="str">
        <f>IF(J12="","",J12)</f>
        <v>15. 7. 2024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4" t="s">
        <v>24</v>
      </c>
      <c r="F91" s="22" t="str">
        <f>E15</f>
        <v xml:space="preserve"> </v>
      </c>
      <c r="I91" s="24" t="s">
        <v>29</v>
      </c>
      <c r="J91" s="27" t="str">
        <f>E21</f>
        <v xml:space="preserve"> </v>
      </c>
      <c r="L91" s="29"/>
    </row>
    <row r="92" spans="2:47" s="1" customFormat="1" ht="15.2" customHeight="1">
      <c r="B92" s="29"/>
      <c r="C92" s="24" t="s">
        <v>27</v>
      </c>
      <c r="F92" s="22" t="str">
        <f>IF(E18="","",E18)</f>
        <v>Vyplň údaj</v>
      </c>
      <c r="I92" s="24" t="s">
        <v>31</v>
      </c>
      <c r="J92" s="27" t="str">
        <f>E24</f>
        <v xml:space="preserve"> 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103" t="s">
        <v>117</v>
      </c>
      <c r="D94" s="95"/>
      <c r="E94" s="95"/>
      <c r="F94" s="95"/>
      <c r="G94" s="95"/>
      <c r="H94" s="95"/>
      <c r="I94" s="95"/>
      <c r="J94" s="104" t="s">
        <v>118</v>
      </c>
      <c r="K94" s="95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5" t="s">
        <v>119</v>
      </c>
      <c r="J96" s="63">
        <f>J117</f>
        <v>0</v>
      </c>
      <c r="L96" s="29"/>
      <c r="AU96" s="14" t="s">
        <v>83</v>
      </c>
    </row>
    <row r="97" spans="2:12" s="8" customFormat="1" ht="24.95" customHeight="1">
      <c r="B97" s="106"/>
      <c r="D97" s="107" t="s">
        <v>120</v>
      </c>
      <c r="E97" s="108"/>
      <c r="F97" s="108"/>
      <c r="G97" s="108"/>
      <c r="H97" s="108"/>
      <c r="I97" s="108"/>
      <c r="J97" s="109">
        <f>J118</f>
        <v>0</v>
      </c>
      <c r="L97" s="106"/>
    </row>
    <row r="98" spans="2:12" s="1" customFormat="1" ht="21.75" customHeight="1">
      <c r="B98" s="29"/>
      <c r="L98" s="29"/>
    </row>
    <row r="99" spans="2:12" s="1" customFormat="1" ht="6.95" customHeight="1"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29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9"/>
    </row>
    <row r="104" spans="2:12" s="1" customFormat="1" ht="24.95" customHeight="1">
      <c r="B104" s="29"/>
      <c r="C104" s="18" t="s">
        <v>121</v>
      </c>
      <c r="L104" s="29"/>
    </row>
    <row r="105" spans="2:12" s="1" customFormat="1" ht="6.95" customHeight="1">
      <c r="B105" s="29"/>
      <c r="L105" s="29"/>
    </row>
    <row r="106" spans="2:12" s="1" customFormat="1" ht="12" customHeight="1">
      <c r="B106" s="29"/>
      <c r="C106" s="24" t="s">
        <v>16</v>
      </c>
      <c r="L106" s="29"/>
    </row>
    <row r="107" spans="2:12" s="1" customFormat="1" ht="16.5" customHeight="1">
      <c r="B107" s="29"/>
      <c r="E107" s="227" t="str">
        <f>E7</f>
        <v>IP 4, IP 5, IP 7 v k.ú. Martinice u Holešova</v>
      </c>
      <c r="F107" s="228"/>
      <c r="G107" s="228"/>
      <c r="H107" s="228"/>
      <c r="L107" s="29"/>
    </row>
    <row r="108" spans="2:12" s="1" customFormat="1" ht="12" customHeight="1">
      <c r="B108" s="29"/>
      <c r="C108" s="24" t="s">
        <v>114</v>
      </c>
      <c r="L108" s="29"/>
    </row>
    <row r="109" spans="2:12" s="1" customFormat="1" ht="16.5" customHeight="1">
      <c r="B109" s="29"/>
      <c r="E109" s="191" t="str">
        <f>E9</f>
        <v>00 - VRN</v>
      </c>
      <c r="F109" s="229"/>
      <c r="G109" s="229"/>
      <c r="H109" s="229"/>
      <c r="L109" s="29"/>
    </row>
    <row r="110" spans="2:12" s="1" customFormat="1" ht="6.95" customHeight="1">
      <c r="B110" s="29"/>
      <c r="L110" s="29"/>
    </row>
    <row r="111" spans="2:12" s="1" customFormat="1" ht="12" customHeight="1">
      <c r="B111" s="29"/>
      <c r="C111" s="24" t="s">
        <v>20</v>
      </c>
      <c r="F111" s="22" t="str">
        <f>F12</f>
        <v xml:space="preserve"> </v>
      </c>
      <c r="I111" s="24" t="s">
        <v>22</v>
      </c>
      <c r="J111" s="49" t="str">
        <f>IF(J12="","",J12)</f>
        <v>15. 7. 2024</v>
      </c>
      <c r="L111" s="29"/>
    </row>
    <row r="112" spans="2:12" s="1" customFormat="1" ht="6.95" customHeight="1">
      <c r="B112" s="29"/>
      <c r="L112" s="29"/>
    </row>
    <row r="113" spans="2:65" s="1" customFormat="1" ht="15.2" customHeight="1">
      <c r="B113" s="29"/>
      <c r="C113" s="24" t="s">
        <v>24</v>
      </c>
      <c r="F113" s="22" t="str">
        <f>E15</f>
        <v xml:space="preserve"> </v>
      </c>
      <c r="I113" s="24" t="s">
        <v>29</v>
      </c>
      <c r="J113" s="27" t="str">
        <f>E21</f>
        <v xml:space="preserve"> </v>
      </c>
      <c r="L113" s="29"/>
    </row>
    <row r="114" spans="2:65" s="1" customFormat="1" ht="15.2" customHeight="1">
      <c r="B114" s="29"/>
      <c r="C114" s="24" t="s">
        <v>27</v>
      </c>
      <c r="F114" s="22" t="str">
        <f>IF(E18="","",E18)</f>
        <v>Vyplň údaj</v>
      </c>
      <c r="I114" s="24" t="s">
        <v>31</v>
      </c>
      <c r="J114" s="27" t="str">
        <f>E24</f>
        <v xml:space="preserve"> </v>
      </c>
      <c r="L114" s="29"/>
    </row>
    <row r="115" spans="2:65" s="1" customFormat="1" ht="10.35" customHeight="1">
      <c r="B115" s="29"/>
      <c r="L115" s="29"/>
    </row>
    <row r="116" spans="2:65" s="9" customFormat="1" ht="29.25" customHeight="1">
      <c r="B116" s="110"/>
      <c r="C116" s="111" t="s">
        <v>122</v>
      </c>
      <c r="D116" s="112" t="s">
        <v>58</v>
      </c>
      <c r="E116" s="112" t="s">
        <v>54</v>
      </c>
      <c r="F116" s="112" t="s">
        <v>55</v>
      </c>
      <c r="G116" s="112" t="s">
        <v>123</v>
      </c>
      <c r="H116" s="112" t="s">
        <v>124</v>
      </c>
      <c r="I116" s="112" t="s">
        <v>125</v>
      </c>
      <c r="J116" s="112" t="s">
        <v>118</v>
      </c>
      <c r="K116" s="113" t="s">
        <v>126</v>
      </c>
      <c r="L116" s="110"/>
      <c r="M116" s="56" t="s">
        <v>1</v>
      </c>
      <c r="N116" s="57" t="s">
        <v>37</v>
      </c>
      <c r="O116" s="57" t="s">
        <v>127</v>
      </c>
      <c r="P116" s="57" t="s">
        <v>128</v>
      </c>
      <c r="Q116" s="57" t="s">
        <v>129</v>
      </c>
      <c r="R116" s="57" t="s">
        <v>130</v>
      </c>
      <c r="S116" s="57" t="s">
        <v>131</v>
      </c>
      <c r="T116" s="58" t="s">
        <v>132</v>
      </c>
    </row>
    <row r="117" spans="2:65" s="1" customFormat="1" ht="22.9" customHeight="1">
      <c r="B117" s="29"/>
      <c r="C117" s="61" t="s">
        <v>133</v>
      </c>
      <c r="J117" s="114">
        <f>BK117</f>
        <v>0</v>
      </c>
      <c r="L117" s="29"/>
      <c r="M117" s="59"/>
      <c r="N117" s="50"/>
      <c r="O117" s="50"/>
      <c r="P117" s="115">
        <f>P118</f>
        <v>0</v>
      </c>
      <c r="Q117" s="50"/>
      <c r="R117" s="115">
        <f>R118</f>
        <v>0</v>
      </c>
      <c r="S117" s="50"/>
      <c r="T117" s="116">
        <f>T118</f>
        <v>0</v>
      </c>
      <c r="AT117" s="14" t="s">
        <v>72</v>
      </c>
      <c r="AU117" s="14" t="s">
        <v>83</v>
      </c>
      <c r="BK117" s="117">
        <f>BK118</f>
        <v>0</v>
      </c>
    </row>
    <row r="118" spans="2:65" s="10" customFormat="1" ht="25.9" customHeight="1">
      <c r="B118" s="118"/>
      <c r="D118" s="119" t="s">
        <v>72</v>
      </c>
      <c r="E118" s="120" t="s">
        <v>79</v>
      </c>
      <c r="F118" s="120" t="s">
        <v>134</v>
      </c>
      <c r="I118" s="121"/>
      <c r="J118" s="122">
        <f>BK118</f>
        <v>0</v>
      </c>
      <c r="L118" s="118"/>
      <c r="M118" s="123"/>
      <c r="P118" s="124">
        <f>SUM(P119:P122)</f>
        <v>0</v>
      </c>
      <c r="R118" s="124">
        <f>SUM(R119:R122)</f>
        <v>0</v>
      </c>
      <c r="T118" s="125">
        <f>SUM(T119:T122)</f>
        <v>0</v>
      </c>
      <c r="AR118" s="119" t="s">
        <v>135</v>
      </c>
      <c r="AT118" s="126" t="s">
        <v>72</v>
      </c>
      <c r="AU118" s="126" t="s">
        <v>73</v>
      </c>
      <c r="AY118" s="119" t="s">
        <v>136</v>
      </c>
      <c r="BK118" s="127">
        <f>SUM(BK119:BK122)</f>
        <v>0</v>
      </c>
    </row>
    <row r="119" spans="2:65" s="1" customFormat="1" ht="16.5" customHeight="1">
      <c r="B119" s="29"/>
      <c r="C119" s="128" t="s">
        <v>81</v>
      </c>
      <c r="D119" s="128" t="s">
        <v>137</v>
      </c>
      <c r="E119" s="129" t="s">
        <v>138</v>
      </c>
      <c r="F119" s="130" t="s">
        <v>139</v>
      </c>
      <c r="G119" s="131" t="s">
        <v>140</v>
      </c>
      <c r="H119" s="132">
        <v>3420</v>
      </c>
      <c r="I119" s="133"/>
      <c r="J119" s="134">
        <f>ROUND(I119*H119,2)</f>
        <v>0</v>
      </c>
      <c r="K119" s="130" t="s">
        <v>141</v>
      </c>
      <c r="L119" s="29"/>
      <c r="M119" s="135" t="s">
        <v>1</v>
      </c>
      <c r="N119" s="136" t="s">
        <v>38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135</v>
      </c>
      <c r="AT119" s="139" t="s">
        <v>137</v>
      </c>
      <c r="AU119" s="139" t="s">
        <v>81</v>
      </c>
      <c r="AY119" s="14" t="s">
        <v>136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4" t="s">
        <v>81</v>
      </c>
      <c r="BK119" s="140">
        <f>ROUND(I119*H119,2)</f>
        <v>0</v>
      </c>
      <c r="BL119" s="14" t="s">
        <v>135</v>
      </c>
      <c r="BM119" s="139" t="s">
        <v>142</v>
      </c>
    </row>
    <row r="120" spans="2:65" s="1" customFormat="1">
      <c r="B120" s="29"/>
      <c r="D120" s="141" t="s">
        <v>143</v>
      </c>
      <c r="F120" s="142" t="s">
        <v>144</v>
      </c>
      <c r="I120" s="143"/>
      <c r="L120" s="29"/>
      <c r="M120" s="144"/>
      <c r="T120" s="53"/>
      <c r="AT120" s="14" t="s">
        <v>143</v>
      </c>
      <c r="AU120" s="14" t="s">
        <v>81</v>
      </c>
    </row>
    <row r="121" spans="2:65" s="1" customFormat="1" ht="24.2" customHeight="1">
      <c r="B121" s="29"/>
      <c r="C121" s="128" t="s">
        <v>90</v>
      </c>
      <c r="D121" s="128" t="s">
        <v>137</v>
      </c>
      <c r="E121" s="129" t="s">
        <v>145</v>
      </c>
      <c r="F121" s="130" t="s">
        <v>146</v>
      </c>
      <c r="G121" s="131" t="s">
        <v>147</v>
      </c>
      <c r="H121" s="132">
        <v>1</v>
      </c>
      <c r="I121" s="133"/>
      <c r="J121" s="134">
        <f>ROUND(I121*H121,2)</f>
        <v>0</v>
      </c>
      <c r="K121" s="130" t="s">
        <v>141</v>
      </c>
      <c r="L121" s="29"/>
      <c r="M121" s="135" t="s">
        <v>1</v>
      </c>
      <c r="N121" s="136" t="s">
        <v>38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135</v>
      </c>
      <c r="AT121" s="139" t="s">
        <v>137</v>
      </c>
      <c r="AU121" s="139" t="s">
        <v>81</v>
      </c>
      <c r="AY121" s="14" t="s">
        <v>136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4" t="s">
        <v>81</v>
      </c>
      <c r="BK121" s="140">
        <f>ROUND(I121*H121,2)</f>
        <v>0</v>
      </c>
      <c r="BL121" s="14" t="s">
        <v>135</v>
      </c>
      <c r="BM121" s="139" t="s">
        <v>148</v>
      </c>
    </row>
    <row r="122" spans="2:65" s="1" customFormat="1">
      <c r="B122" s="29"/>
      <c r="D122" s="141" t="s">
        <v>143</v>
      </c>
      <c r="F122" s="142" t="s">
        <v>149</v>
      </c>
      <c r="I122" s="143"/>
      <c r="L122" s="29"/>
      <c r="M122" s="145"/>
      <c r="N122" s="146"/>
      <c r="O122" s="146"/>
      <c r="P122" s="146"/>
      <c r="Q122" s="146"/>
      <c r="R122" s="146"/>
      <c r="S122" s="146"/>
      <c r="T122" s="147"/>
      <c r="AT122" s="14" t="s">
        <v>143</v>
      </c>
      <c r="AU122" s="14" t="s">
        <v>81</v>
      </c>
    </row>
    <row r="123" spans="2:65" s="1" customFormat="1" ht="6.95" customHeight="1"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29"/>
    </row>
  </sheetData>
  <sheetProtection algorithmName="SHA-512" hashValue="iIV37noU7qDb66E2nt4BvS/xMuqyQSn9K7m9TAsglLZcdoRiH6fq6cM+xDxsCXHhM+/uDGrCV63x7cadf4Zw+Q==" saltValue="6McxOeG8gHKsU0R3VDiUsSryzN04rlPzhNQKXuxgwl3u/42M1h72ikyCjZlKxTqHV+NWjqTYk56/mRLmS9PCWQ==" spinCount="100000" sheet="1" objects="1" scenarios="1" formatColumns="0" formatRows="0" autoFilter="0"/>
  <autoFilter ref="C116:K122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4" t="s">
        <v>91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>
      <c r="B4" s="17"/>
      <c r="D4" s="18" t="s">
        <v>113</v>
      </c>
      <c r="L4" s="17"/>
      <c r="M4" s="9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27" t="str">
        <f>'Rekapitulace stavby'!K6</f>
        <v>IP 4, IP 5, IP 7 v k.ú. Martinice u Holešova</v>
      </c>
      <c r="F7" s="228"/>
      <c r="G7" s="228"/>
      <c r="H7" s="228"/>
      <c r="L7" s="17"/>
    </row>
    <row r="8" spans="2:46" ht="12" customHeight="1">
      <c r="B8" s="17"/>
      <c r="D8" s="24" t="s">
        <v>114</v>
      </c>
      <c r="L8" s="17"/>
    </row>
    <row r="9" spans="2:46" s="1" customFormat="1" ht="16.5" customHeight="1">
      <c r="B9" s="29"/>
      <c r="E9" s="227" t="s">
        <v>150</v>
      </c>
      <c r="F9" s="229"/>
      <c r="G9" s="229"/>
      <c r="H9" s="229"/>
      <c r="L9" s="29"/>
    </row>
    <row r="10" spans="2:46" s="1" customFormat="1" ht="12" customHeight="1">
      <c r="B10" s="29"/>
      <c r="D10" s="24" t="s">
        <v>151</v>
      </c>
      <c r="L10" s="29"/>
    </row>
    <row r="11" spans="2:46" s="1" customFormat="1" ht="16.5" customHeight="1">
      <c r="B11" s="29"/>
      <c r="E11" s="191" t="s">
        <v>152</v>
      </c>
      <c r="F11" s="229"/>
      <c r="G11" s="229"/>
      <c r="H11" s="229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4" t="s">
        <v>18</v>
      </c>
      <c r="F13" s="22" t="s">
        <v>1</v>
      </c>
      <c r="I13" s="24" t="s">
        <v>19</v>
      </c>
      <c r="J13" s="22" t="s">
        <v>1</v>
      </c>
      <c r="L13" s="29"/>
    </row>
    <row r="14" spans="2:46" s="1" customFormat="1" ht="12" customHeight="1">
      <c r="B14" s="29"/>
      <c r="D14" s="24" t="s">
        <v>20</v>
      </c>
      <c r="F14" s="22" t="s">
        <v>21</v>
      </c>
      <c r="I14" s="24" t="s">
        <v>22</v>
      </c>
      <c r="J14" s="49" t="str">
        <f>'Rekapitulace stavby'!AN8</f>
        <v>15. 7. 2024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4" t="s">
        <v>24</v>
      </c>
      <c r="I16" s="24" t="s">
        <v>25</v>
      </c>
      <c r="J16" s="22" t="str">
        <f>IF('Rekapitulace stavby'!AN10="","",'Rekapitulace stavby'!AN10)</f>
        <v/>
      </c>
      <c r="L16" s="29"/>
    </row>
    <row r="17" spans="2:12" s="1" customFormat="1" ht="18" customHeight="1">
      <c r="B17" s="29"/>
      <c r="E17" s="22" t="str">
        <f>IF('Rekapitulace stavby'!E11="","",'Rekapitulace stavby'!E11)</f>
        <v xml:space="preserve"> </v>
      </c>
      <c r="I17" s="24" t="s">
        <v>26</v>
      </c>
      <c r="J17" s="22" t="str">
        <f>IF('Rekapitulace stavby'!AN11="","",'Rekapitulace stavby'!AN11)</f>
        <v/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4" t="s">
        <v>27</v>
      </c>
      <c r="I19" s="24" t="s">
        <v>25</v>
      </c>
      <c r="J19" s="25" t="str">
        <f>'Rekapitulace stavby'!AN13</f>
        <v>Vyplň údaj</v>
      </c>
      <c r="L19" s="29"/>
    </row>
    <row r="20" spans="2:12" s="1" customFormat="1" ht="18" customHeight="1">
      <c r="B20" s="29"/>
      <c r="E20" s="230" t="str">
        <f>'Rekapitulace stavby'!E14</f>
        <v>Vyplň údaj</v>
      </c>
      <c r="F20" s="196"/>
      <c r="G20" s="196"/>
      <c r="H20" s="196"/>
      <c r="I20" s="24" t="s">
        <v>26</v>
      </c>
      <c r="J20" s="25" t="str">
        <f>'Rekapitulace stavby'!AN14</f>
        <v>Vyplň údaj</v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4" t="s">
        <v>29</v>
      </c>
      <c r="I22" s="24" t="s">
        <v>25</v>
      </c>
      <c r="J22" s="22" t="str">
        <f>IF('Rekapitulace stavby'!AN16="","",'Rekapitulace stavby'!AN16)</f>
        <v/>
      </c>
      <c r="L22" s="29"/>
    </row>
    <row r="23" spans="2:12" s="1" customFormat="1" ht="18" customHeight="1">
      <c r="B23" s="29"/>
      <c r="E23" s="22" t="str">
        <f>IF('Rekapitulace stavby'!E17="","",'Rekapitulace stavby'!E17)</f>
        <v xml:space="preserve"> </v>
      </c>
      <c r="I23" s="24" t="s">
        <v>26</v>
      </c>
      <c r="J23" s="22" t="str">
        <f>IF('Rekapitulace stavby'!AN17="","",'Rekapitulace stavby'!AN17)</f>
        <v/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4" t="s">
        <v>31</v>
      </c>
      <c r="I25" s="24" t="s">
        <v>25</v>
      </c>
      <c r="J25" s="22" t="str">
        <f>IF('Rekapitulace stavby'!AN19="","",'Rekapitulace stavby'!AN19)</f>
        <v/>
      </c>
      <c r="L25" s="29"/>
    </row>
    <row r="26" spans="2:12" s="1" customFormat="1" ht="18" customHeight="1">
      <c r="B26" s="29"/>
      <c r="E26" s="22" t="str">
        <f>IF('Rekapitulace stavby'!E20="","",'Rekapitulace stavby'!E20)</f>
        <v xml:space="preserve"> </v>
      </c>
      <c r="I26" s="24" t="s">
        <v>26</v>
      </c>
      <c r="J26" s="22" t="str">
        <f>IF('Rekapitulace stavby'!AN20="","",'Rekapitulace stavby'!AN20)</f>
        <v/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4" t="s">
        <v>32</v>
      </c>
      <c r="L28" s="29"/>
    </row>
    <row r="29" spans="2:12" s="7" customFormat="1" ht="16.5" customHeight="1">
      <c r="B29" s="92"/>
      <c r="E29" s="200" t="s">
        <v>1</v>
      </c>
      <c r="F29" s="200"/>
      <c r="G29" s="200"/>
      <c r="H29" s="200"/>
      <c r="L29" s="92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35" customHeight="1">
      <c r="B32" s="29"/>
      <c r="D32" s="93" t="s">
        <v>33</v>
      </c>
      <c r="J32" s="63">
        <f>ROUND(J121, 2)</f>
        <v>0</v>
      </c>
      <c r="L32" s="29"/>
    </row>
    <row r="33" spans="2:12" s="1" customFormat="1" ht="6.95" customHeight="1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5" customHeight="1">
      <c r="B34" s="29"/>
      <c r="F34" s="32" t="s">
        <v>35</v>
      </c>
      <c r="I34" s="32" t="s">
        <v>34</v>
      </c>
      <c r="J34" s="32" t="s">
        <v>36</v>
      </c>
      <c r="L34" s="29"/>
    </row>
    <row r="35" spans="2:12" s="1" customFormat="1" ht="14.45" customHeight="1">
      <c r="B35" s="29"/>
      <c r="D35" s="52" t="s">
        <v>37</v>
      </c>
      <c r="E35" s="24" t="s">
        <v>38</v>
      </c>
      <c r="F35" s="84">
        <f>ROUND((SUM(BE121:BE136)),  2)</f>
        <v>0</v>
      </c>
      <c r="I35" s="94">
        <v>0.21</v>
      </c>
      <c r="J35" s="84">
        <f>ROUND(((SUM(BE121:BE136))*I35),  2)</f>
        <v>0</v>
      </c>
      <c r="L35" s="29"/>
    </row>
    <row r="36" spans="2:12" s="1" customFormat="1" ht="14.45" customHeight="1">
      <c r="B36" s="29"/>
      <c r="E36" s="24" t="s">
        <v>39</v>
      </c>
      <c r="F36" s="84">
        <f>ROUND((SUM(BF121:BF136)),  2)</f>
        <v>0</v>
      </c>
      <c r="I36" s="94">
        <v>0.12</v>
      </c>
      <c r="J36" s="84">
        <f>ROUND(((SUM(BF121:BF136))*I36),  2)</f>
        <v>0</v>
      </c>
      <c r="L36" s="29"/>
    </row>
    <row r="37" spans="2:12" s="1" customFormat="1" ht="14.45" hidden="1" customHeight="1">
      <c r="B37" s="29"/>
      <c r="E37" s="24" t="s">
        <v>40</v>
      </c>
      <c r="F37" s="84">
        <f>ROUND((SUM(BG121:BG136)),  2)</f>
        <v>0</v>
      </c>
      <c r="I37" s="94">
        <v>0.21</v>
      </c>
      <c r="J37" s="84">
        <f>0</f>
        <v>0</v>
      </c>
      <c r="L37" s="29"/>
    </row>
    <row r="38" spans="2:12" s="1" customFormat="1" ht="14.45" hidden="1" customHeight="1">
      <c r="B38" s="29"/>
      <c r="E38" s="24" t="s">
        <v>41</v>
      </c>
      <c r="F38" s="84">
        <f>ROUND((SUM(BH121:BH136)),  2)</f>
        <v>0</v>
      </c>
      <c r="I38" s="94">
        <v>0.12</v>
      </c>
      <c r="J38" s="84">
        <f>0</f>
        <v>0</v>
      </c>
      <c r="L38" s="29"/>
    </row>
    <row r="39" spans="2:12" s="1" customFormat="1" ht="14.45" hidden="1" customHeight="1">
      <c r="B39" s="29"/>
      <c r="E39" s="24" t="s">
        <v>42</v>
      </c>
      <c r="F39" s="84">
        <f>ROUND((SUM(BI121:BI136)),  2)</f>
        <v>0</v>
      </c>
      <c r="I39" s="94">
        <v>0</v>
      </c>
      <c r="J39" s="84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5"/>
      <c r="D41" s="96" t="s">
        <v>43</v>
      </c>
      <c r="E41" s="54"/>
      <c r="F41" s="54"/>
      <c r="G41" s="97" t="s">
        <v>44</v>
      </c>
      <c r="H41" s="98" t="s">
        <v>45</v>
      </c>
      <c r="I41" s="54"/>
      <c r="J41" s="99">
        <f>SUM(J32:J39)</f>
        <v>0</v>
      </c>
      <c r="K41" s="100"/>
      <c r="L41" s="29"/>
    </row>
    <row r="42" spans="2:12" s="1" customFormat="1" ht="14.45" customHeight="1">
      <c r="B42" s="29"/>
      <c r="L42" s="29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>
      <c r="B61" s="29"/>
      <c r="D61" s="40" t="s">
        <v>48</v>
      </c>
      <c r="E61" s="31"/>
      <c r="F61" s="101" t="s">
        <v>49</v>
      </c>
      <c r="G61" s="40" t="s">
        <v>48</v>
      </c>
      <c r="H61" s="31"/>
      <c r="I61" s="31"/>
      <c r="J61" s="102" t="s">
        <v>49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>
      <c r="B76" s="29"/>
      <c r="D76" s="40" t="s">
        <v>48</v>
      </c>
      <c r="E76" s="31"/>
      <c r="F76" s="101" t="s">
        <v>49</v>
      </c>
      <c r="G76" s="40" t="s">
        <v>48</v>
      </c>
      <c r="H76" s="31"/>
      <c r="I76" s="31"/>
      <c r="J76" s="102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12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5" customHeight="1">
      <c r="B82" s="29"/>
      <c r="C82" s="18" t="s">
        <v>116</v>
      </c>
      <c r="L82" s="29"/>
    </row>
    <row r="83" spans="2:12" s="1" customFormat="1" ht="6.95" customHeight="1">
      <c r="B83" s="29"/>
      <c r="L83" s="29"/>
    </row>
    <row r="84" spans="2:12" s="1" customFormat="1" ht="12" customHeight="1">
      <c r="B84" s="29"/>
      <c r="C84" s="24" t="s">
        <v>16</v>
      </c>
      <c r="L84" s="29"/>
    </row>
    <row r="85" spans="2:12" s="1" customFormat="1" ht="16.5" customHeight="1">
      <c r="B85" s="29"/>
      <c r="E85" s="227" t="str">
        <f>E7</f>
        <v>IP 4, IP 5, IP 7 v k.ú. Martinice u Holešova</v>
      </c>
      <c r="F85" s="228"/>
      <c r="G85" s="228"/>
      <c r="H85" s="228"/>
      <c r="L85" s="29"/>
    </row>
    <row r="86" spans="2:12" ht="12" customHeight="1">
      <c r="B86" s="17"/>
      <c r="C86" s="24" t="s">
        <v>114</v>
      </c>
      <c r="L86" s="17"/>
    </row>
    <row r="87" spans="2:12" s="1" customFormat="1" ht="16.5" customHeight="1">
      <c r="B87" s="29"/>
      <c r="E87" s="227" t="s">
        <v>150</v>
      </c>
      <c r="F87" s="229"/>
      <c r="G87" s="229"/>
      <c r="H87" s="229"/>
      <c r="L87" s="29"/>
    </row>
    <row r="88" spans="2:12" s="1" customFormat="1" ht="12" customHeight="1">
      <c r="B88" s="29"/>
      <c r="C88" s="24" t="s">
        <v>151</v>
      </c>
      <c r="L88" s="29"/>
    </row>
    <row r="89" spans="2:12" s="1" customFormat="1" ht="16.5" customHeight="1">
      <c r="B89" s="29"/>
      <c r="E89" s="191" t="str">
        <f>E11</f>
        <v>01.1 - PŘÍPRAVA PŮDY</v>
      </c>
      <c r="F89" s="229"/>
      <c r="G89" s="229"/>
      <c r="H89" s="229"/>
      <c r="L89" s="29"/>
    </row>
    <row r="90" spans="2:12" s="1" customFormat="1" ht="6.95" customHeight="1">
      <c r="B90" s="29"/>
      <c r="L90" s="29"/>
    </row>
    <row r="91" spans="2:12" s="1" customFormat="1" ht="12" customHeight="1">
      <c r="B91" s="29"/>
      <c r="C91" s="24" t="s">
        <v>20</v>
      </c>
      <c r="F91" s="22" t="str">
        <f>F14</f>
        <v xml:space="preserve"> </v>
      </c>
      <c r="I91" s="24" t="s">
        <v>22</v>
      </c>
      <c r="J91" s="49" t="str">
        <f>IF(J14="","",J14)</f>
        <v>15. 7. 2024</v>
      </c>
      <c r="L91" s="29"/>
    </row>
    <row r="92" spans="2:12" s="1" customFormat="1" ht="6.95" customHeight="1">
      <c r="B92" s="29"/>
      <c r="L92" s="29"/>
    </row>
    <row r="93" spans="2:12" s="1" customFormat="1" ht="15.2" customHeight="1">
      <c r="B93" s="29"/>
      <c r="C93" s="24" t="s">
        <v>24</v>
      </c>
      <c r="F93" s="22" t="str">
        <f>E17</f>
        <v xml:space="preserve"> </v>
      </c>
      <c r="I93" s="24" t="s">
        <v>29</v>
      </c>
      <c r="J93" s="27" t="str">
        <f>E23</f>
        <v xml:space="preserve"> </v>
      </c>
      <c r="L93" s="29"/>
    </row>
    <row r="94" spans="2:12" s="1" customFormat="1" ht="15.2" customHeight="1">
      <c r="B94" s="29"/>
      <c r="C94" s="24" t="s">
        <v>27</v>
      </c>
      <c r="F94" s="22" t="str">
        <f>IF(E20="","",E20)</f>
        <v>Vyplň údaj</v>
      </c>
      <c r="I94" s="24" t="s">
        <v>31</v>
      </c>
      <c r="J94" s="27" t="str">
        <f>E26</f>
        <v xml:space="preserve"> </v>
      </c>
      <c r="L94" s="29"/>
    </row>
    <row r="95" spans="2:12" s="1" customFormat="1" ht="10.35" customHeight="1">
      <c r="B95" s="29"/>
      <c r="L95" s="29"/>
    </row>
    <row r="96" spans="2:12" s="1" customFormat="1" ht="29.25" customHeight="1">
      <c r="B96" s="29"/>
      <c r="C96" s="103" t="s">
        <v>117</v>
      </c>
      <c r="D96" s="95"/>
      <c r="E96" s="95"/>
      <c r="F96" s="95"/>
      <c r="G96" s="95"/>
      <c r="H96" s="95"/>
      <c r="I96" s="95"/>
      <c r="J96" s="104" t="s">
        <v>118</v>
      </c>
      <c r="K96" s="95"/>
      <c r="L96" s="29"/>
    </row>
    <row r="97" spans="2:47" s="1" customFormat="1" ht="10.35" customHeight="1">
      <c r="B97" s="29"/>
      <c r="L97" s="29"/>
    </row>
    <row r="98" spans="2:47" s="1" customFormat="1" ht="22.9" customHeight="1">
      <c r="B98" s="29"/>
      <c r="C98" s="105" t="s">
        <v>119</v>
      </c>
      <c r="J98" s="63">
        <f>J121</f>
        <v>0</v>
      </c>
      <c r="L98" s="29"/>
      <c r="AU98" s="14" t="s">
        <v>83</v>
      </c>
    </row>
    <row r="99" spans="2:47" s="8" customFormat="1" ht="24.95" customHeight="1">
      <c r="B99" s="106"/>
      <c r="D99" s="107" t="s">
        <v>153</v>
      </c>
      <c r="E99" s="108"/>
      <c r="F99" s="108"/>
      <c r="G99" s="108"/>
      <c r="H99" s="108"/>
      <c r="I99" s="108"/>
      <c r="J99" s="109">
        <f>J122</f>
        <v>0</v>
      </c>
      <c r="L99" s="106"/>
    </row>
    <row r="100" spans="2:47" s="1" customFormat="1" ht="21.75" customHeight="1">
      <c r="B100" s="29"/>
      <c r="L100" s="29"/>
    </row>
    <row r="101" spans="2:47" s="1" customFormat="1" ht="6.95" customHeight="1"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29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9"/>
    </row>
    <row r="106" spans="2:47" s="1" customFormat="1" ht="24.95" customHeight="1">
      <c r="B106" s="29"/>
      <c r="C106" s="18" t="s">
        <v>121</v>
      </c>
      <c r="L106" s="29"/>
    </row>
    <row r="107" spans="2:47" s="1" customFormat="1" ht="6.95" customHeight="1">
      <c r="B107" s="29"/>
      <c r="L107" s="29"/>
    </row>
    <row r="108" spans="2:47" s="1" customFormat="1" ht="12" customHeight="1">
      <c r="B108" s="29"/>
      <c r="C108" s="24" t="s">
        <v>16</v>
      </c>
      <c r="L108" s="29"/>
    </row>
    <row r="109" spans="2:47" s="1" customFormat="1" ht="16.5" customHeight="1">
      <c r="B109" s="29"/>
      <c r="E109" s="227" t="str">
        <f>E7</f>
        <v>IP 4, IP 5, IP 7 v k.ú. Martinice u Holešova</v>
      </c>
      <c r="F109" s="228"/>
      <c r="G109" s="228"/>
      <c r="H109" s="228"/>
      <c r="L109" s="29"/>
    </row>
    <row r="110" spans="2:47" ht="12" customHeight="1">
      <c r="B110" s="17"/>
      <c r="C110" s="24" t="s">
        <v>114</v>
      </c>
      <c r="L110" s="17"/>
    </row>
    <row r="111" spans="2:47" s="1" customFormat="1" ht="16.5" customHeight="1">
      <c r="B111" s="29"/>
      <c r="E111" s="227" t="s">
        <v>150</v>
      </c>
      <c r="F111" s="229"/>
      <c r="G111" s="229"/>
      <c r="H111" s="229"/>
      <c r="L111" s="29"/>
    </row>
    <row r="112" spans="2:47" s="1" customFormat="1" ht="12" customHeight="1">
      <c r="B112" s="29"/>
      <c r="C112" s="24" t="s">
        <v>151</v>
      </c>
      <c r="L112" s="29"/>
    </row>
    <row r="113" spans="2:65" s="1" customFormat="1" ht="16.5" customHeight="1">
      <c r="B113" s="29"/>
      <c r="E113" s="191" t="str">
        <f>E11</f>
        <v>01.1 - PŘÍPRAVA PŮDY</v>
      </c>
      <c r="F113" s="229"/>
      <c r="G113" s="229"/>
      <c r="H113" s="229"/>
      <c r="L113" s="29"/>
    </row>
    <row r="114" spans="2:65" s="1" customFormat="1" ht="6.95" customHeight="1">
      <c r="B114" s="29"/>
      <c r="L114" s="29"/>
    </row>
    <row r="115" spans="2:65" s="1" customFormat="1" ht="12" customHeight="1">
      <c r="B115" s="29"/>
      <c r="C115" s="24" t="s">
        <v>20</v>
      </c>
      <c r="F115" s="22" t="str">
        <f>F14</f>
        <v xml:space="preserve"> </v>
      </c>
      <c r="I115" s="24" t="s">
        <v>22</v>
      </c>
      <c r="J115" s="49" t="str">
        <f>IF(J14="","",J14)</f>
        <v>15. 7. 2024</v>
      </c>
      <c r="L115" s="29"/>
    </row>
    <row r="116" spans="2:65" s="1" customFormat="1" ht="6.95" customHeight="1">
      <c r="B116" s="29"/>
      <c r="L116" s="29"/>
    </row>
    <row r="117" spans="2:65" s="1" customFormat="1" ht="15.2" customHeight="1">
      <c r="B117" s="29"/>
      <c r="C117" s="24" t="s">
        <v>24</v>
      </c>
      <c r="F117" s="22" t="str">
        <f>E17</f>
        <v xml:space="preserve"> </v>
      </c>
      <c r="I117" s="24" t="s">
        <v>29</v>
      </c>
      <c r="J117" s="27" t="str">
        <f>E23</f>
        <v xml:space="preserve"> </v>
      </c>
      <c r="L117" s="29"/>
    </row>
    <row r="118" spans="2:65" s="1" customFormat="1" ht="15.2" customHeight="1">
      <c r="B118" s="29"/>
      <c r="C118" s="24" t="s">
        <v>27</v>
      </c>
      <c r="F118" s="22" t="str">
        <f>IF(E20="","",E20)</f>
        <v>Vyplň údaj</v>
      </c>
      <c r="I118" s="24" t="s">
        <v>31</v>
      </c>
      <c r="J118" s="27" t="str">
        <f>E26</f>
        <v xml:space="preserve"> </v>
      </c>
      <c r="L118" s="29"/>
    </row>
    <row r="119" spans="2:65" s="1" customFormat="1" ht="10.35" customHeight="1">
      <c r="B119" s="29"/>
      <c r="L119" s="29"/>
    </row>
    <row r="120" spans="2:65" s="9" customFormat="1" ht="29.25" customHeight="1">
      <c r="B120" s="110"/>
      <c r="C120" s="111" t="s">
        <v>122</v>
      </c>
      <c r="D120" s="112" t="s">
        <v>58</v>
      </c>
      <c r="E120" s="112" t="s">
        <v>54</v>
      </c>
      <c r="F120" s="112" t="s">
        <v>55</v>
      </c>
      <c r="G120" s="112" t="s">
        <v>123</v>
      </c>
      <c r="H120" s="112" t="s">
        <v>124</v>
      </c>
      <c r="I120" s="112" t="s">
        <v>125</v>
      </c>
      <c r="J120" s="112" t="s">
        <v>118</v>
      </c>
      <c r="K120" s="113" t="s">
        <v>126</v>
      </c>
      <c r="L120" s="110"/>
      <c r="M120" s="56" t="s">
        <v>1</v>
      </c>
      <c r="N120" s="57" t="s">
        <v>37</v>
      </c>
      <c r="O120" s="57" t="s">
        <v>127</v>
      </c>
      <c r="P120" s="57" t="s">
        <v>128</v>
      </c>
      <c r="Q120" s="57" t="s">
        <v>129</v>
      </c>
      <c r="R120" s="57" t="s">
        <v>130</v>
      </c>
      <c r="S120" s="57" t="s">
        <v>131</v>
      </c>
      <c r="T120" s="58" t="s">
        <v>132</v>
      </c>
    </row>
    <row r="121" spans="2:65" s="1" customFormat="1" ht="22.9" customHeight="1">
      <c r="B121" s="29"/>
      <c r="C121" s="61" t="s">
        <v>133</v>
      </c>
      <c r="J121" s="114">
        <f>BK121</f>
        <v>0</v>
      </c>
      <c r="L121" s="29"/>
      <c r="M121" s="59"/>
      <c r="N121" s="50"/>
      <c r="O121" s="50"/>
      <c r="P121" s="115">
        <f>P122</f>
        <v>0</v>
      </c>
      <c r="Q121" s="50"/>
      <c r="R121" s="115">
        <f>R122</f>
        <v>0</v>
      </c>
      <c r="S121" s="50"/>
      <c r="T121" s="116">
        <f>T122</f>
        <v>0</v>
      </c>
      <c r="AT121" s="14" t="s">
        <v>72</v>
      </c>
      <c r="AU121" s="14" t="s">
        <v>83</v>
      </c>
      <c r="BK121" s="117">
        <f>BK122</f>
        <v>0</v>
      </c>
    </row>
    <row r="122" spans="2:65" s="10" customFormat="1" ht="25.9" customHeight="1">
      <c r="B122" s="118"/>
      <c r="D122" s="119" t="s">
        <v>72</v>
      </c>
      <c r="E122" s="120" t="s">
        <v>81</v>
      </c>
      <c r="F122" s="120" t="s">
        <v>154</v>
      </c>
      <c r="I122" s="121"/>
      <c r="J122" s="122">
        <f>BK122</f>
        <v>0</v>
      </c>
      <c r="L122" s="118"/>
      <c r="M122" s="123"/>
      <c r="P122" s="124">
        <f>SUM(P123:P136)</f>
        <v>0</v>
      </c>
      <c r="R122" s="124">
        <f>SUM(R123:R136)</f>
        <v>0</v>
      </c>
      <c r="T122" s="125">
        <f>SUM(T123:T136)</f>
        <v>0</v>
      </c>
      <c r="AR122" s="119" t="s">
        <v>135</v>
      </c>
      <c r="AT122" s="126" t="s">
        <v>72</v>
      </c>
      <c r="AU122" s="126" t="s">
        <v>73</v>
      </c>
      <c r="AY122" s="119" t="s">
        <v>136</v>
      </c>
      <c r="BK122" s="127">
        <f>SUM(BK123:BK136)</f>
        <v>0</v>
      </c>
    </row>
    <row r="123" spans="2:65" s="1" customFormat="1" ht="24.2" customHeight="1">
      <c r="B123" s="29"/>
      <c r="C123" s="128" t="s">
        <v>81</v>
      </c>
      <c r="D123" s="128" t="s">
        <v>137</v>
      </c>
      <c r="E123" s="129" t="s">
        <v>155</v>
      </c>
      <c r="F123" s="130" t="s">
        <v>156</v>
      </c>
      <c r="G123" s="131" t="s">
        <v>157</v>
      </c>
      <c r="H123" s="132">
        <v>61390</v>
      </c>
      <c r="I123" s="133"/>
      <c r="J123" s="134">
        <f>ROUND(I123*H123,2)</f>
        <v>0</v>
      </c>
      <c r="K123" s="130" t="s">
        <v>158</v>
      </c>
      <c r="L123" s="29"/>
      <c r="M123" s="135" t="s">
        <v>1</v>
      </c>
      <c r="N123" s="136" t="s">
        <v>38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135</v>
      </c>
      <c r="AT123" s="139" t="s">
        <v>137</v>
      </c>
      <c r="AU123" s="139" t="s">
        <v>81</v>
      </c>
      <c r="AY123" s="14" t="s">
        <v>136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4" t="s">
        <v>81</v>
      </c>
      <c r="BK123" s="140">
        <f>ROUND(I123*H123,2)</f>
        <v>0</v>
      </c>
      <c r="BL123" s="14" t="s">
        <v>135</v>
      </c>
      <c r="BM123" s="139" t="s">
        <v>159</v>
      </c>
    </row>
    <row r="124" spans="2:65" s="1" customFormat="1">
      <c r="B124" s="29"/>
      <c r="D124" s="148" t="s">
        <v>160</v>
      </c>
      <c r="F124" s="149" t="s">
        <v>161</v>
      </c>
      <c r="I124" s="143"/>
      <c r="L124" s="29"/>
      <c r="M124" s="144"/>
      <c r="T124" s="53"/>
      <c r="AT124" s="14" t="s">
        <v>160</v>
      </c>
      <c r="AU124" s="14" t="s">
        <v>81</v>
      </c>
    </row>
    <row r="125" spans="2:65" s="1" customFormat="1" ht="24.2" customHeight="1">
      <c r="B125" s="29"/>
      <c r="C125" s="128" t="s">
        <v>90</v>
      </c>
      <c r="D125" s="128" t="s">
        <v>137</v>
      </c>
      <c r="E125" s="129" t="s">
        <v>162</v>
      </c>
      <c r="F125" s="130" t="s">
        <v>163</v>
      </c>
      <c r="G125" s="131" t="s">
        <v>157</v>
      </c>
      <c r="H125" s="132">
        <v>122780</v>
      </c>
      <c r="I125" s="133"/>
      <c r="J125" s="134">
        <f>ROUND(I125*H125,2)</f>
        <v>0</v>
      </c>
      <c r="K125" s="130" t="s">
        <v>158</v>
      </c>
      <c r="L125" s="29"/>
      <c r="M125" s="135" t="s">
        <v>1</v>
      </c>
      <c r="N125" s="136" t="s">
        <v>38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135</v>
      </c>
      <c r="AT125" s="139" t="s">
        <v>137</v>
      </c>
      <c r="AU125" s="139" t="s">
        <v>81</v>
      </c>
      <c r="AY125" s="14" t="s">
        <v>136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4" t="s">
        <v>81</v>
      </c>
      <c r="BK125" s="140">
        <f>ROUND(I125*H125,2)</f>
        <v>0</v>
      </c>
      <c r="BL125" s="14" t="s">
        <v>135</v>
      </c>
      <c r="BM125" s="139" t="s">
        <v>164</v>
      </c>
    </row>
    <row r="126" spans="2:65" s="1" customFormat="1">
      <c r="B126" s="29"/>
      <c r="D126" s="148" t="s">
        <v>160</v>
      </c>
      <c r="F126" s="149" t="s">
        <v>165</v>
      </c>
      <c r="I126" s="143"/>
      <c r="L126" s="29"/>
      <c r="M126" s="144"/>
      <c r="T126" s="53"/>
      <c r="AT126" s="14" t="s">
        <v>160</v>
      </c>
      <c r="AU126" s="14" t="s">
        <v>81</v>
      </c>
    </row>
    <row r="127" spans="2:65" s="1" customFormat="1">
      <c r="B127" s="29"/>
      <c r="D127" s="141" t="s">
        <v>143</v>
      </c>
      <c r="F127" s="142" t="s">
        <v>166</v>
      </c>
      <c r="I127" s="143"/>
      <c r="L127" s="29"/>
      <c r="M127" s="144"/>
      <c r="T127" s="53"/>
      <c r="AT127" s="14" t="s">
        <v>143</v>
      </c>
      <c r="AU127" s="14" t="s">
        <v>81</v>
      </c>
    </row>
    <row r="128" spans="2:65" s="11" customFormat="1">
      <c r="B128" s="150"/>
      <c r="D128" s="141" t="s">
        <v>167</v>
      </c>
      <c r="E128" s="151" t="s">
        <v>168</v>
      </c>
      <c r="F128" s="152" t="s">
        <v>169</v>
      </c>
      <c r="H128" s="153">
        <v>122780</v>
      </c>
      <c r="I128" s="154"/>
      <c r="L128" s="150"/>
      <c r="M128" s="155"/>
      <c r="T128" s="156"/>
      <c r="AT128" s="151" t="s">
        <v>167</v>
      </c>
      <c r="AU128" s="151" t="s">
        <v>81</v>
      </c>
      <c r="AV128" s="11" t="s">
        <v>90</v>
      </c>
      <c r="AW128" s="11" t="s">
        <v>30</v>
      </c>
      <c r="AX128" s="11" t="s">
        <v>81</v>
      </c>
      <c r="AY128" s="151" t="s">
        <v>136</v>
      </c>
    </row>
    <row r="129" spans="2:65" s="1" customFormat="1" ht="21.75" customHeight="1">
      <c r="B129" s="29"/>
      <c r="C129" s="128" t="s">
        <v>170</v>
      </c>
      <c r="D129" s="128" t="s">
        <v>137</v>
      </c>
      <c r="E129" s="129" t="s">
        <v>171</v>
      </c>
      <c r="F129" s="130" t="s">
        <v>172</v>
      </c>
      <c r="G129" s="131" t="s">
        <v>157</v>
      </c>
      <c r="H129" s="132">
        <v>122780</v>
      </c>
      <c r="I129" s="133"/>
      <c r="J129" s="134">
        <f>ROUND(I129*H129,2)</f>
        <v>0</v>
      </c>
      <c r="K129" s="130" t="s">
        <v>158</v>
      </c>
      <c r="L129" s="29"/>
      <c r="M129" s="135" t="s">
        <v>1</v>
      </c>
      <c r="N129" s="136" t="s">
        <v>38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135</v>
      </c>
      <c r="AT129" s="139" t="s">
        <v>137</v>
      </c>
      <c r="AU129" s="139" t="s">
        <v>81</v>
      </c>
      <c r="AY129" s="14" t="s">
        <v>136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4" t="s">
        <v>81</v>
      </c>
      <c r="BK129" s="140">
        <f>ROUND(I129*H129,2)</f>
        <v>0</v>
      </c>
      <c r="BL129" s="14" t="s">
        <v>135</v>
      </c>
      <c r="BM129" s="139" t="s">
        <v>173</v>
      </c>
    </row>
    <row r="130" spans="2:65" s="1" customFormat="1">
      <c r="B130" s="29"/>
      <c r="D130" s="148" t="s">
        <v>160</v>
      </c>
      <c r="F130" s="149" t="s">
        <v>174</v>
      </c>
      <c r="I130" s="143"/>
      <c r="L130" s="29"/>
      <c r="M130" s="144"/>
      <c r="T130" s="53"/>
      <c r="AT130" s="14" t="s">
        <v>160</v>
      </c>
      <c r="AU130" s="14" t="s">
        <v>81</v>
      </c>
    </row>
    <row r="131" spans="2:65" s="1" customFormat="1">
      <c r="B131" s="29"/>
      <c r="D131" s="141" t="s">
        <v>143</v>
      </c>
      <c r="F131" s="142" t="s">
        <v>166</v>
      </c>
      <c r="I131" s="143"/>
      <c r="L131" s="29"/>
      <c r="M131" s="144"/>
      <c r="T131" s="53"/>
      <c r="AT131" s="14" t="s">
        <v>143</v>
      </c>
      <c r="AU131" s="14" t="s">
        <v>81</v>
      </c>
    </row>
    <row r="132" spans="2:65" s="11" customFormat="1">
      <c r="B132" s="150"/>
      <c r="D132" s="141" t="s">
        <v>167</v>
      </c>
      <c r="E132" s="151" t="s">
        <v>175</v>
      </c>
      <c r="F132" s="152" t="s">
        <v>169</v>
      </c>
      <c r="H132" s="153">
        <v>122780</v>
      </c>
      <c r="I132" s="154"/>
      <c r="L132" s="150"/>
      <c r="M132" s="155"/>
      <c r="T132" s="156"/>
      <c r="AT132" s="151" t="s">
        <v>167</v>
      </c>
      <c r="AU132" s="151" t="s">
        <v>81</v>
      </c>
      <c r="AV132" s="11" t="s">
        <v>90</v>
      </c>
      <c r="AW132" s="11" t="s">
        <v>30</v>
      </c>
      <c r="AX132" s="11" t="s">
        <v>81</v>
      </c>
      <c r="AY132" s="151" t="s">
        <v>136</v>
      </c>
    </row>
    <row r="133" spans="2:65" s="1" customFormat="1" ht="21.75" customHeight="1">
      <c r="B133" s="29"/>
      <c r="C133" s="128" t="s">
        <v>135</v>
      </c>
      <c r="D133" s="128" t="s">
        <v>137</v>
      </c>
      <c r="E133" s="129" t="s">
        <v>176</v>
      </c>
      <c r="F133" s="130" t="s">
        <v>177</v>
      </c>
      <c r="G133" s="131" t="s">
        <v>157</v>
      </c>
      <c r="H133" s="132">
        <v>122780</v>
      </c>
      <c r="I133" s="133"/>
      <c r="J133" s="134">
        <f>ROUND(I133*H133,2)</f>
        <v>0</v>
      </c>
      <c r="K133" s="130" t="s">
        <v>158</v>
      </c>
      <c r="L133" s="29"/>
      <c r="M133" s="135" t="s">
        <v>1</v>
      </c>
      <c r="N133" s="136" t="s">
        <v>38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135</v>
      </c>
      <c r="AT133" s="139" t="s">
        <v>137</v>
      </c>
      <c r="AU133" s="139" t="s">
        <v>81</v>
      </c>
      <c r="AY133" s="14" t="s">
        <v>136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4" t="s">
        <v>81</v>
      </c>
      <c r="BK133" s="140">
        <f>ROUND(I133*H133,2)</f>
        <v>0</v>
      </c>
      <c r="BL133" s="14" t="s">
        <v>135</v>
      </c>
      <c r="BM133" s="139" t="s">
        <v>178</v>
      </c>
    </row>
    <row r="134" spans="2:65" s="1" customFormat="1">
      <c r="B134" s="29"/>
      <c r="D134" s="148" t="s">
        <v>160</v>
      </c>
      <c r="F134" s="149" t="s">
        <v>179</v>
      </c>
      <c r="I134" s="143"/>
      <c r="L134" s="29"/>
      <c r="M134" s="144"/>
      <c r="T134" s="53"/>
      <c r="AT134" s="14" t="s">
        <v>160</v>
      </c>
      <c r="AU134" s="14" t="s">
        <v>81</v>
      </c>
    </row>
    <row r="135" spans="2:65" s="1" customFormat="1">
      <c r="B135" s="29"/>
      <c r="D135" s="141" t="s">
        <v>143</v>
      </c>
      <c r="F135" s="142" t="s">
        <v>166</v>
      </c>
      <c r="I135" s="143"/>
      <c r="L135" s="29"/>
      <c r="M135" s="144"/>
      <c r="T135" s="53"/>
      <c r="AT135" s="14" t="s">
        <v>143</v>
      </c>
      <c r="AU135" s="14" t="s">
        <v>81</v>
      </c>
    </row>
    <row r="136" spans="2:65" s="11" customFormat="1">
      <c r="B136" s="150"/>
      <c r="D136" s="141" t="s">
        <v>167</v>
      </c>
      <c r="E136" s="151" t="s">
        <v>180</v>
      </c>
      <c r="F136" s="152" t="s">
        <v>169</v>
      </c>
      <c r="H136" s="153">
        <v>122780</v>
      </c>
      <c r="I136" s="154"/>
      <c r="L136" s="150"/>
      <c r="M136" s="157"/>
      <c r="N136" s="158"/>
      <c r="O136" s="158"/>
      <c r="P136" s="158"/>
      <c r="Q136" s="158"/>
      <c r="R136" s="158"/>
      <c r="S136" s="158"/>
      <c r="T136" s="159"/>
      <c r="AT136" s="151" t="s">
        <v>167</v>
      </c>
      <c r="AU136" s="151" t="s">
        <v>81</v>
      </c>
      <c r="AV136" s="11" t="s">
        <v>90</v>
      </c>
      <c r="AW136" s="11" t="s">
        <v>30</v>
      </c>
      <c r="AX136" s="11" t="s">
        <v>81</v>
      </c>
      <c r="AY136" s="151" t="s">
        <v>136</v>
      </c>
    </row>
    <row r="137" spans="2:65" s="1" customFormat="1" ht="6.95" customHeight="1">
      <c r="B137" s="41"/>
      <c r="C137" s="42"/>
      <c r="D137" s="42"/>
      <c r="E137" s="42"/>
      <c r="F137" s="42"/>
      <c r="G137" s="42"/>
      <c r="H137" s="42"/>
      <c r="I137" s="42"/>
      <c r="J137" s="42"/>
      <c r="K137" s="42"/>
      <c r="L137" s="29"/>
    </row>
  </sheetData>
  <sheetProtection algorithmName="SHA-512" hashValue="O2AaqgpRY5zL9yjyfJHJt5B7ZdpvhORPmWhN9gkgRmgCMPM5IqFawvlvQuP8miAkbnW+nX/xjijxFg/jk8uk6A==" saltValue="TdRQQWaE05W54Tx/5q1cQ6Um3q611EBLfKvdB3hDHykjpetRQ882jU+vLtSws4ef+0ThtrAhS/suWg8stbtRSQ==" spinCount="100000" sheet="1" objects="1" scenarios="1" formatColumns="0" formatRows="0" autoFilter="0"/>
  <autoFilter ref="C120:K136" xr:uid="{00000000-0009-0000-0000-000002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hyperlinks>
    <hyperlink ref="F124" r:id="rId1" xr:uid="{00000000-0004-0000-0200-000000000000}"/>
    <hyperlink ref="F126" r:id="rId2" xr:uid="{00000000-0004-0000-0200-000001000000}"/>
    <hyperlink ref="F130" r:id="rId3" xr:uid="{00000000-0004-0000-0200-000002000000}"/>
    <hyperlink ref="F134" r:id="rId4" xr:uid="{00000000-0004-0000-02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4" t="s">
        <v>94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>
      <c r="B4" s="17"/>
      <c r="D4" s="18" t="s">
        <v>113</v>
      </c>
      <c r="L4" s="17"/>
      <c r="M4" s="9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27" t="str">
        <f>'Rekapitulace stavby'!K6</f>
        <v>IP 4, IP 5, IP 7 v k.ú. Martinice u Holešova</v>
      </c>
      <c r="F7" s="228"/>
      <c r="G7" s="228"/>
      <c r="H7" s="228"/>
      <c r="L7" s="17"/>
    </row>
    <row r="8" spans="2:46" ht="12" customHeight="1">
      <c r="B8" s="17"/>
      <c r="D8" s="24" t="s">
        <v>114</v>
      </c>
      <c r="L8" s="17"/>
    </row>
    <row r="9" spans="2:46" s="1" customFormat="1" ht="16.5" customHeight="1">
      <c r="B9" s="29"/>
      <c r="E9" s="227" t="s">
        <v>150</v>
      </c>
      <c r="F9" s="229"/>
      <c r="G9" s="229"/>
      <c r="H9" s="229"/>
      <c r="L9" s="29"/>
    </row>
    <row r="10" spans="2:46" s="1" customFormat="1" ht="12" customHeight="1">
      <c r="B10" s="29"/>
      <c r="D10" s="24" t="s">
        <v>151</v>
      </c>
      <c r="L10" s="29"/>
    </row>
    <row r="11" spans="2:46" s="1" customFormat="1" ht="16.5" customHeight="1">
      <c r="B11" s="29"/>
      <c r="E11" s="191" t="s">
        <v>181</v>
      </c>
      <c r="F11" s="229"/>
      <c r="G11" s="229"/>
      <c r="H11" s="229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4" t="s">
        <v>18</v>
      </c>
      <c r="F13" s="22" t="s">
        <v>1</v>
      </c>
      <c r="I13" s="24" t="s">
        <v>19</v>
      </c>
      <c r="J13" s="22" t="s">
        <v>1</v>
      </c>
      <c r="L13" s="29"/>
    </row>
    <row r="14" spans="2:46" s="1" customFormat="1" ht="12" customHeight="1">
      <c r="B14" s="29"/>
      <c r="D14" s="24" t="s">
        <v>20</v>
      </c>
      <c r="F14" s="22" t="s">
        <v>21</v>
      </c>
      <c r="I14" s="24" t="s">
        <v>22</v>
      </c>
      <c r="J14" s="49" t="str">
        <f>'Rekapitulace stavby'!AN8</f>
        <v>15. 7. 2024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4" t="s">
        <v>24</v>
      </c>
      <c r="I16" s="24" t="s">
        <v>25</v>
      </c>
      <c r="J16" s="22" t="str">
        <f>IF('Rekapitulace stavby'!AN10="","",'Rekapitulace stavby'!AN10)</f>
        <v/>
      </c>
      <c r="L16" s="29"/>
    </row>
    <row r="17" spans="2:12" s="1" customFormat="1" ht="18" customHeight="1">
      <c r="B17" s="29"/>
      <c r="E17" s="22" t="str">
        <f>IF('Rekapitulace stavby'!E11="","",'Rekapitulace stavby'!E11)</f>
        <v xml:space="preserve"> </v>
      </c>
      <c r="I17" s="24" t="s">
        <v>26</v>
      </c>
      <c r="J17" s="22" t="str">
        <f>IF('Rekapitulace stavby'!AN11="","",'Rekapitulace stavby'!AN11)</f>
        <v/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4" t="s">
        <v>27</v>
      </c>
      <c r="I19" s="24" t="s">
        <v>25</v>
      </c>
      <c r="J19" s="25" t="str">
        <f>'Rekapitulace stavby'!AN13</f>
        <v>Vyplň údaj</v>
      </c>
      <c r="L19" s="29"/>
    </row>
    <row r="20" spans="2:12" s="1" customFormat="1" ht="18" customHeight="1">
      <c r="B20" s="29"/>
      <c r="E20" s="230" t="str">
        <f>'Rekapitulace stavby'!E14</f>
        <v>Vyplň údaj</v>
      </c>
      <c r="F20" s="196"/>
      <c r="G20" s="196"/>
      <c r="H20" s="196"/>
      <c r="I20" s="24" t="s">
        <v>26</v>
      </c>
      <c r="J20" s="25" t="str">
        <f>'Rekapitulace stavby'!AN14</f>
        <v>Vyplň údaj</v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4" t="s">
        <v>29</v>
      </c>
      <c r="I22" s="24" t="s">
        <v>25</v>
      </c>
      <c r="J22" s="22" t="str">
        <f>IF('Rekapitulace stavby'!AN16="","",'Rekapitulace stavby'!AN16)</f>
        <v/>
      </c>
      <c r="L22" s="29"/>
    </row>
    <row r="23" spans="2:12" s="1" customFormat="1" ht="18" customHeight="1">
      <c r="B23" s="29"/>
      <c r="E23" s="22" t="str">
        <f>IF('Rekapitulace stavby'!E17="","",'Rekapitulace stavby'!E17)</f>
        <v xml:space="preserve"> </v>
      </c>
      <c r="I23" s="24" t="s">
        <v>26</v>
      </c>
      <c r="J23" s="22" t="str">
        <f>IF('Rekapitulace stavby'!AN17="","",'Rekapitulace stavby'!AN17)</f>
        <v/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4" t="s">
        <v>31</v>
      </c>
      <c r="I25" s="24" t="s">
        <v>25</v>
      </c>
      <c r="J25" s="22" t="str">
        <f>IF('Rekapitulace stavby'!AN19="","",'Rekapitulace stavby'!AN19)</f>
        <v/>
      </c>
      <c r="L25" s="29"/>
    </row>
    <row r="26" spans="2:12" s="1" customFormat="1" ht="18" customHeight="1">
      <c r="B26" s="29"/>
      <c r="E26" s="22" t="str">
        <f>IF('Rekapitulace stavby'!E20="","",'Rekapitulace stavby'!E20)</f>
        <v xml:space="preserve"> </v>
      </c>
      <c r="I26" s="24" t="s">
        <v>26</v>
      </c>
      <c r="J26" s="22" t="str">
        <f>IF('Rekapitulace stavby'!AN20="","",'Rekapitulace stavby'!AN20)</f>
        <v/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4" t="s">
        <v>32</v>
      </c>
      <c r="L28" s="29"/>
    </row>
    <row r="29" spans="2:12" s="7" customFormat="1" ht="16.5" customHeight="1">
      <c r="B29" s="92"/>
      <c r="E29" s="200" t="s">
        <v>1</v>
      </c>
      <c r="F29" s="200"/>
      <c r="G29" s="200"/>
      <c r="H29" s="200"/>
      <c r="L29" s="92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35" customHeight="1">
      <c r="B32" s="29"/>
      <c r="D32" s="93" t="s">
        <v>33</v>
      </c>
      <c r="J32" s="63">
        <f>ROUND(J121, 2)</f>
        <v>0</v>
      </c>
      <c r="L32" s="29"/>
    </row>
    <row r="33" spans="2:12" s="1" customFormat="1" ht="6.95" customHeight="1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5" customHeight="1">
      <c r="B34" s="29"/>
      <c r="F34" s="32" t="s">
        <v>35</v>
      </c>
      <c r="I34" s="32" t="s">
        <v>34</v>
      </c>
      <c r="J34" s="32" t="s">
        <v>36</v>
      </c>
      <c r="L34" s="29"/>
    </row>
    <row r="35" spans="2:12" s="1" customFormat="1" ht="14.45" customHeight="1">
      <c r="B35" s="29"/>
      <c r="D35" s="52" t="s">
        <v>37</v>
      </c>
      <c r="E35" s="24" t="s">
        <v>38</v>
      </c>
      <c r="F35" s="84">
        <f>ROUND((SUM(BE121:BE135)),  2)</f>
        <v>0</v>
      </c>
      <c r="I35" s="94">
        <v>0.21</v>
      </c>
      <c r="J35" s="84">
        <f>ROUND(((SUM(BE121:BE135))*I35),  2)</f>
        <v>0</v>
      </c>
      <c r="L35" s="29"/>
    </row>
    <row r="36" spans="2:12" s="1" customFormat="1" ht="14.45" customHeight="1">
      <c r="B36" s="29"/>
      <c r="E36" s="24" t="s">
        <v>39</v>
      </c>
      <c r="F36" s="84">
        <f>ROUND((SUM(BF121:BF135)),  2)</f>
        <v>0</v>
      </c>
      <c r="I36" s="94">
        <v>0.12</v>
      </c>
      <c r="J36" s="84">
        <f>ROUND(((SUM(BF121:BF135))*I36),  2)</f>
        <v>0</v>
      </c>
      <c r="L36" s="29"/>
    </row>
    <row r="37" spans="2:12" s="1" customFormat="1" ht="14.45" hidden="1" customHeight="1">
      <c r="B37" s="29"/>
      <c r="E37" s="24" t="s">
        <v>40</v>
      </c>
      <c r="F37" s="84">
        <f>ROUND((SUM(BG121:BG135)),  2)</f>
        <v>0</v>
      </c>
      <c r="I37" s="94">
        <v>0.21</v>
      </c>
      <c r="J37" s="84">
        <f>0</f>
        <v>0</v>
      </c>
      <c r="L37" s="29"/>
    </row>
    <row r="38" spans="2:12" s="1" customFormat="1" ht="14.45" hidden="1" customHeight="1">
      <c r="B38" s="29"/>
      <c r="E38" s="24" t="s">
        <v>41</v>
      </c>
      <c r="F38" s="84">
        <f>ROUND((SUM(BH121:BH135)),  2)</f>
        <v>0</v>
      </c>
      <c r="I38" s="94">
        <v>0.12</v>
      </c>
      <c r="J38" s="84">
        <f>0</f>
        <v>0</v>
      </c>
      <c r="L38" s="29"/>
    </row>
    <row r="39" spans="2:12" s="1" customFormat="1" ht="14.45" hidden="1" customHeight="1">
      <c r="B39" s="29"/>
      <c r="E39" s="24" t="s">
        <v>42</v>
      </c>
      <c r="F39" s="84">
        <f>ROUND((SUM(BI121:BI135)),  2)</f>
        <v>0</v>
      </c>
      <c r="I39" s="94">
        <v>0</v>
      </c>
      <c r="J39" s="84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5"/>
      <c r="D41" s="96" t="s">
        <v>43</v>
      </c>
      <c r="E41" s="54"/>
      <c r="F41" s="54"/>
      <c r="G41" s="97" t="s">
        <v>44</v>
      </c>
      <c r="H41" s="98" t="s">
        <v>45</v>
      </c>
      <c r="I41" s="54"/>
      <c r="J41" s="99">
        <f>SUM(J32:J39)</f>
        <v>0</v>
      </c>
      <c r="K41" s="100"/>
      <c r="L41" s="29"/>
    </row>
    <row r="42" spans="2:12" s="1" customFormat="1" ht="14.45" customHeight="1">
      <c r="B42" s="29"/>
      <c r="L42" s="29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>
      <c r="B61" s="29"/>
      <c r="D61" s="40" t="s">
        <v>48</v>
      </c>
      <c r="E61" s="31"/>
      <c r="F61" s="101" t="s">
        <v>49</v>
      </c>
      <c r="G61" s="40" t="s">
        <v>48</v>
      </c>
      <c r="H61" s="31"/>
      <c r="I61" s="31"/>
      <c r="J61" s="102" t="s">
        <v>49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>
      <c r="B76" s="29"/>
      <c r="D76" s="40" t="s">
        <v>48</v>
      </c>
      <c r="E76" s="31"/>
      <c r="F76" s="101" t="s">
        <v>49</v>
      </c>
      <c r="G76" s="40" t="s">
        <v>48</v>
      </c>
      <c r="H76" s="31"/>
      <c r="I76" s="31"/>
      <c r="J76" s="102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12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5" customHeight="1">
      <c r="B82" s="29"/>
      <c r="C82" s="18" t="s">
        <v>116</v>
      </c>
      <c r="L82" s="29"/>
    </row>
    <row r="83" spans="2:12" s="1" customFormat="1" ht="6.95" customHeight="1">
      <c r="B83" s="29"/>
      <c r="L83" s="29"/>
    </row>
    <row r="84" spans="2:12" s="1" customFormat="1" ht="12" customHeight="1">
      <c r="B84" s="29"/>
      <c r="C84" s="24" t="s">
        <v>16</v>
      </c>
      <c r="L84" s="29"/>
    </row>
    <row r="85" spans="2:12" s="1" customFormat="1" ht="16.5" customHeight="1">
      <c r="B85" s="29"/>
      <c r="E85" s="227" t="str">
        <f>E7</f>
        <v>IP 4, IP 5, IP 7 v k.ú. Martinice u Holešova</v>
      </c>
      <c r="F85" s="228"/>
      <c r="G85" s="228"/>
      <c r="H85" s="228"/>
      <c r="L85" s="29"/>
    </row>
    <row r="86" spans="2:12" ht="12" customHeight="1">
      <c r="B86" s="17"/>
      <c r="C86" s="24" t="s">
        <v>114</v>
      </c>
      <c r="L86" s="17"/>
    </row>
    <row r="87" spans="2:12" s="1" customFormat="1" ht="16.5" customHeight="1">
      <c r="B87" s="29"/>
      <c r="E87" s="227" t="s">
        <v>150</v>
      </c>
      <c r="F87" s="229"/>
      <c r="G87" s="229"/>
      <c r="H87" s="229"/>
      <c r="L87" s="29"/>
    </row>
    <row r="88" spans="2:12" s="1" customFormat="1" ht="12" customHeight="1">
      <c r="B88" s="29"/>
      <c r="C88" s="24" t="s">
        <v>151</v>
      </c>
      <c r="L88" s="29"/>
    </row>
    <row r="89" spans="2:12" s="1" customFormat="1" ht="16.5" customHeight="1">
      <c r="B89" s="29"/>
      <c r="E89" s="191" t="str">
        <f>E11</f>
        <v>01.2 - ZHOTOVENÍ OPLOCENEK</v>
      </c>
      <c r="F89" s="229"/>
      <c r="G89" s="229"/>
      <c r="H89" s="229"/>
      <c r="L89" s="29"/>
    </row>
    <row r="90" spans="2:12" s="1" customFormat="1" ht="6.95" customHeight="1">
      <c r="B90" s="29"/>
      <c r="L90" s="29"/>
    </row>
    <row r="91" spans="2:12" s="1" customFormat="1" ht="12" customHeight="1">
      <c r="B91" s="29"/>
      <c r="C91" s="24" t="s">
        <v>20</v>
      </c>
      <c r="F91" s="22" t="str">
        <f>F14</f>
        <v xml:space="preserve"> </v>
      </c>
      <c r="I91" s="24" t="s">
        <v>22</v>
      </c>
      <c r="J91" s="49" t="str">
        <f>IF(J14="","",J14)</f>
        <v>15. 7. 2024</v>
      </c>
      <c r="L91" s="29"/>
    </row>
    <row r="92" spans="2:12" s="1" customFormat="1" ht="6.95" customHeight="1">
      <c r="B92" s="29"/>
      <c r="L92" s="29"/>
    </row>
    <row r="93" spans="2:12" s="1" customFormat="1" ht="15.2" customHeight="1">
      <c r="B93" s="29"/>
      <c r="C93" s="24" t="s">
        <v>24</v>
      </c>
      <c r="F93" s="22" t="str">
        <f>E17</f>
        <v xml:space="preserve"> </v>
      </c>
      <c r="I93" s="24" t="s">
        <v>29</v>
      </c>
      <c r="J93" s="27" t="str">
        <f>E23</f>
        <v xml:space="preserve"> </v>
      </c>
      <c r="L93" s="29"/>
    </row>
    <row r="94" spans="2:12" s="1" customFormat="1" ht="15.2" customHeight="1">
      <c r="B94" s="29"/>
      <c r="C94" s="24" t="s">
        <v>27</v>
      </c>
      <c r="F94" s="22" t="str">
        <f>IF(E20="","",E20)</f>
        <v>Vyplň údaj</v>
      </c>
      <c r="I94" s="24" t="s">
        <v>31</v>
      </c>
      <c r="J94" s="27" t="str">
        <f>E26</f>
        <v xml:space="preserve"> </v>
      </c>
      <c r="L94" s="29"/>
    </row>
    <row r="95" spans="2:12" s="1" customFormat="1" ht="10.35" customHeight="1">
      <c r="B95" s="29"/>
      <c r="L95" s="29"/>
    </row>
    <row r="96" spans="2:12" s="1" customFormat="1" ht="29.25" customHeight="1">
      <c r="B96" s="29"/>
      <c r="C96" s="103" t="s">
        <v>117</v>
      </c>
      <c r="D96" s="95"/>
      <c r="E96" s="95"/>
      <c r="F96" s="95"/>
      <c r="G96" s="95"/>
      <c r="H96" s="95"/>
      <c r="I96" s="95"/>
      <c r="J96" s="104" t="s">
        <v>118</v>
      </c>
      <c r="K96" s="95"/>
      <c r="L96" s="29"/>
    </row>
    <row r="97" spans="2:47" s="1" customFormat="1" ht="10.35" customHeight="1">
      <c r="B97" s="29"/>
      <c r="L97" s="29"/>
    </row>
    <row r="98" spans="2:47" s="1" customFormat="1" ht="22.9" customHeight="1">
      <c r="B98" s="29"/>
      <c r="C98" s="105" t="s">
        <v>119</v>
      </c>
      <c r="J98" s="63">
        <f>J121</f>
        <v>0</v>
      </c>
      <c r="L98" s="29"/>
      <c r="AU98" s="14" t="s">
        <v>83</v>
      </c>
    </row>
    <row r="99" spans="2:47" s="8" customFormat="1" ht="24.95" customHeight="1">
      <c r="B99" s="106"/>
      <c r="D99" s="107" t="s">
        <v>182</v>
      </c>
      <c r="E99" s="108"/>
      <c r="F99" s="108"/>
      <c r="G99" s="108"/>
      <c r="H99" s="108"/>
      <c r="I99" s="108"/>
      <c r="J99" s="109">
        <f>J122</f>
        <v>0</v>
      </c>
      <c r="L99" s="106"/>
    </row>
    <row r="100" spans="2:47" s="1" customFormat="1" ht="21.75" customHeight="1">
      <c r="B100" s="29"/>
      <c r="L100" s="29"/>
    </row>
    <row r="101" spans="2:47" s="1" customFormat="1" ht="6.95" customHeight="1"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29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9"/>
    </row>
    <row r="106" spans="2:47" s="1" customFormat="1" ht="24.95" customHeight="1">
      <c r="B106" s="29"/>
      <c r="C106" s="18" t="s">
        <v>121</v>
      </c>
      <c r="L106" s="29"/>
    </row>
    <row r="107" spans="2:47" s="1" customFormat="1" ht="6.95" customHeight="1">
      <c r="B107" s="29"/>
      <c r="L107" s="29"/>
    </row>
    <row r="108" spans="2:47" s="1" customFormat="1" ht="12" customHeight="1">
      <c r="B108" s="29"/>
      <c r="C108" s="24" t="s">
        <v>16</v>
      </c>
      <c r="L108" s="29"/>
    </row>
    <row r="109" spans="2:47" s="1" customFormat="1" ht="16.5" customHeight="1">
      <c r="B109" s="29"/>
      <c r="E109" s="227" t="str">
        <f>E7</f>
        <v>IP 4, IP 5, IP 7 v k.ú. Martinice u Holešova</v>
      </c>
      <c r="F109" s="228"/>
      <c r="G109" s="228"/>
      <c r="H109" s="228"/>
      <c r="L109" s="29"/>
    </row>
    <row r="110" spans="2:47" ht="12" customHeight="1">
      <c r="B110" s="17"/>
      <c r="C110" s="24" t="s">
        <v>114</v>
      </c>
      <c r="L110" s="17"/>
    </row>
    <row r="111" spans="2:47" s="1" customFormat="1" ht="16.5" customHeight="1">
      <c r="B111" s="29"/>
      <c r="E111" s="227" t="s">
        <v>150</v>
      </c>
      <c r="F111" s="229"/>
      <c r="G111" s="229"/>
      <c r="H111" s="229"/>
      <c r="L111" s="29"/>
    </row>
    <row r="112" spans="2:47" s="1" customFormat="1" ht="12" customHeight="1">
      <c r="B112" s="29"/>
      <c r="C112" s="24" t="s">
        <v>151</v>
      </c>
      <c r="L112" s="29"/>
    </row>
    <row r="113" spans="2:65" s="1" customFormat="1" ht="16.5" customHeight="1">
      <c r="B113" s="29"/>
      <c r="E113" s="191" t="str">
        <f>E11</f>
        <v>01.2 - ZHOTOVENÍ OPLOCENEK</v>
      </c>
      <c r="F113" s="229"/>
      <c r="G113" s="229"/>
      <c r="H113" s="229"/>
      <c r="L113" s="29"/>
    </row>
    <row r="114" spans="2:65" s="1" customFormat="1" ht="6.95" customHeight="1">
      <c r="B114" s="29"/>
      <c r="L114" s="29"/>
    </row>
    <row r="115" spans="2:65" s="1" customFormat="1" ht="12" customHeight="1">
      <c r="B115" s="29"/>
      <c r="C115" s="24" t="s">
        <v>20</v>
      </c>
      <c r="F115" s="22" t="str">
        <f>F14</f>
        <v xml:space="preserve"> </v>
      </c>
      <c r="I115" s="24" t="s">
        <v>22</v>
      </c>
      <c r="J115" s="49" t="str">
        <f>IF(J14="","",J14)</f>
        <v>15. 7. 2024</v>
      </c>
      <c r="L115" s="29"/>
    </row>
    <row r="116" spans="2:65" s="1" customFormat="1" ht="6.95" customHeight="1">
      <c r="B116" s="29"/>
      <c r="L116" s="29"/>
    </row>
    <row r="117" spans="2:65" s="1" customFormat="1" ht="15.2" customHeight="1">
      <c r="B117" s="29"/>
      <c r="C117" s="24" t="s">
        <v>24</v>
      </c>
      <c r="F117" s="22" t="str">
        <f>E17</f>
        <v xml:space="preserve"> </v>
      </c>
      <c r="I117" s="24" t="s">
        <v>29</v>
      </c>
      <c r="J117" s="27" t="str">
        <f>E23</f>
        <v xml:space="preserve"> </v>
      </c>
      <c r="L117" s="29"/>
    </row>
    <row r="118" spans="2:65" s="1" customFormat="1" ht="15.2" customHeight="1">
      <c r="B118" s="29"/>
      <c r="C118" s="24" t="s">
        <v>27</v>
      </c>
      <c r="F118" s="22" t="str">
        <f>IF(E20="","",E20)</f>
        <v>Vyplň údaj</v>
      </c>
      <c r="I118" s="24" t="s">
        <v>31</v>
      </c>
      <c r="J118" s="27" t="str">
        <f>E26</f>
        <v xml:space="preserve"> </v>
      </c>
      <c r="L118" s="29"/>
    </row>
    <row r="119" spans="2:65" s="1" customFormat="1" ht="10.35" customHeight="1">
      <c r="B119" s="29"/>
      <c r="L119" s="29"/>
    </row>
    <row r="120" spans="2:65" s="9" customFormat="1" ht="29.25" customHeight="1">
      <c r="B120" s="110"/>
      <c r="C120" s="111" t="s">
        <v>122</v>
      </c>
      <c r="D120" s="112" t="s">
        <v>58</v>
      </c>
      <c r="E120" s="112" t="s">
        <v>54</v>
      </c>
      <c r="F120" s="112" t="s">
        <v>55</v>
      </c>
      <c r="G120" s="112" t="s">
        <v>123</v>
      </c>
      <c r="H120" s="112" t="s">
        <v>124</v>
      </c>
      <c r="I120" s="112" t="s">
        <v>125</v>
      </c>
      <c r="J120" s="112" t="s">
        <v>118</v>
      </c>
      <c r="K120" s="113" t="s">
        <v>126</v>
      </c>
      <c r="L120" s="110"/>
      <c r="M120" s="56" t="s">
        <v>1</v>
      </c>
      <c r="N120" s="57" t="s">
        <v>37</v>
      </c>
      <c r="O120" s="57" t="s">
        <v>127</v>
      </c>
      <c r="P120" s="57" t="s">
        <v>128</v>
      </c>
      <c r="Q120" s="57" t="s">
        <v>129</v>
      </c>
      <c r="R120" s="57" t="s">
        <v>130</v>
      </c>
      <c r="S120" s="57" t="s">
        <v>131</v>
      </c>
      <c r="T120" s="58" t="s">
        <v>132</v>
      </c>
    </row>
    <row r="121" spans="2:65" s="1" customFormat="1" ht="22.9" customHeight="1">
      <c r="B121" s="29"/>
      <c r="C121" s="61" t="s">
        <v>133</v>
      </c>
      <c r="J121" s="114">
        <f>BK121</f>
        <v>0</v>
      </c>
      <c r="L121" s="29"/>
      <c r="M121" s="59"/>
      <c r="N121" s="50"/>
      <c r="O121" s="50"/>
      <c r="P121" s="115">
        <f>P122</f>
        <v>0</v>
      </c>
      <c r="Q121" s="50"/>
      <c r="R121" s="115">
        <f>R122</f>
        <v>52.560997600000007</v>
      </c>
      <c r="S121" s="50"/>
      <c r="T121" s="116">
        <f>T122</f>
        <v>0</v>
      </c>
      <c r="AT121" s="14" t="s">
        <v>72</v>
      </c>
      <c r="AU121" s="14" t="s">
        <v>83</v>
      </c>
      <c r="BK121" s="117">
        <f>BK122</f>
        <v>0</v>
      </c>
    </row>
    <row r="122" spans="2:65" s="10" customFormat="1" ht="25.9" customHeight="1">
      <c r="B122" s="118"/>
      <c r="D122" s="119" t="s">
        <v>72</v>
      </c>
      <c r="E122" s="120" t="s">
        <v>183</v>
      </c>
      <c r="F122" s="120" t="s">
        <v>184</v>
      </c>
      <c r="I122" s="121"/>
      <c r="J122" s="122">
        <f>BK122</f>
        <v>0</v>
      </c>
      <c r="L122" s="118"/>
      <c r="M122" s="123"/>
      <c r="P122" s="124">
        <f>SUM(P123:P135)</f>
        <v>0</v>
      </c>
      <c r="R122" s="124">
        <f>SUM(R123:R135)</f>
        <v>52.560997600000007</v>
      </c>
      <c r="T122" s="125">
        <f>SUM(T123:T135)</f>
        <v>0</v>
      </c>
      <c r="AR122" s="119" t="s">
        <v>135</v>
      </c>
      <c r="AT122" s="126" t="s">
        <v>72</v>
      </c>
      <c r="AU122" s="126" t="s">
        <v>73</v>
      </c>
      <c r="AY122" s="119" t="s">
        <v>136</v>
      </c>
      <c r="BK122" s="127">
        <f>SUM(BK123:BK135)</f>
        <v>0</v>
      </c>
    </row>
    <row r="123" spans="2:65" s="1" customFormat="1" ht="24.2" customHeight="1">
      <c r="B123" s="29"/>
      <c r="C123" s="128" t="s">
        <v>81</v>
      </c>
      <c r="D123" s="128" t="s">
        <v>137</v>
      </c>
      <c r="E123" s="129" t="s">
        <v>185</v>
      </c>
      <c r="F123" s="130" t="s">
        <v>186</v>
      </c>
      <c r="G123" s="131" t="s">
        <v>187</v>
      </c>
      <c r="H123" s="132">
        <v>3.42</v>
      </c>
      <c r="I123" s="133"/>
      <c r="J123" s="134">
        <f>ROUND(I123*H123,2)</f>
        <v>0</v>
      </c>
      <c r="K123" s="130" t="s">
        <v>141</v>
      </c>
      <c r="L123" s="29"/>
      <c r="M123" s="135" t="s">
        <v>1</v>
      </c>
      <c r="N123" s="136" t="s">
        <v>38</v>
      </c>
      <c r="P123" s="137">
        <f>O123*H123</f>
        <v>0</v>
      </c>
      <c r="Q123" s="137">
        <v>6.1399999999999996E-3</v>
      </c>
      <c r="R123" s="137">
        <f>Q123*H123</f>
        <v>2.0998799999999998E-2</v>
      </c>
      <c r="S123" s="137">
        <v>0</v>
      </c>
      <c r="T123" s="138">
        <f>S123*H123</f>
        <v>0</v>
      </c>
      <c r="AR123" s="139" t="s">
        <v>135</v>
      </c>
      <c r="AT123" s="139" t="s">
        <v>137</v>
      </c>
      <c r="AU123" s="139" t="s">
        <v>81</v>
      </c>
      <c r="AY123" s="14" t="s">
        <v>136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4" t="s">
        <v>81</v>
      </c>
      <c r="BK123" s="140">
        <f>ROUND(I123*H123,2)</f>
        <v>0</v>
      </c>
      <c r="BL123" s="14" t="s">
        <v>135</v>
      </c>
      <c r="BM123" s="139" t="s">
        <v>188</v>
      </c>
    </row>
    <row r="124" spans="2:65" s="1" customFormat="1">
      <c r="B124" s="29"/>
      <c r="D124" s="141" t="s">
        <v>143</v>
      </c>
      <c r="F124" s="142" t="s">
        <v>189</v>
      </c>
      <c r="I124" s="143"/>
      <c r="L124" s="29"/>
      <c r="M124" s="144"/>
      <c r="T124" s="53"/>
      <c r="AT124" s="14" t="s">
        <v>143</v>
      </c>
      <c r="AU124" s="14" t="s">
        <v>81</v>
      </c>
    </row>
    <row r="125" spans="2:65" s="1" customFormat="1" ht="16.5" customHeight="1">
      <c r="B125" s="29"/>
      <c r="C125" s="160" t="s">
        <v>90</v>
      </c>
      <c r="D125" s="160" t="s">
        <v>140</v>
      </c>
      <c r="E125" s="161" t="s">
        <v>190</v>
      </c>
      <c r="F125" s="162" t="s">
        <v>191</v>
      </c>
      <c r="G125" s="163" t="s">
        <v>192</v>
      </c>
      <c r="H125" s="164">
        <v>1197</v>
      </c>
      <c r="I125" s="165"/>
      <c r="J125" s="166">
        <f>ROUND(I125*H125,2)</f>
        <v>0</v>
      </c>
      <c r="K125" s="162" t="s">
        <v>141</v>
      </c>
      <c r="L125" s="167"/>
      <c r="M125" s="168" t="s">
        <v>1</v>
      </c>
      <c r="N125" s="169" t="s">
        <v>38</v>
      </c>
      <c r="P125" s="137">
        <f>O125*H125</f>
        <v>0</v>
      </c>
      <c r="Q125" s="137">
        <v>2.5000000000000001E-2</v>
      </c>
      <c r="R125" s="137">
        <f>Q125*H125</f>
        <v>29.925000000000001</v>
      </c>
      <c r="S125" s="137">
        <v>0</v>
      </c>
      <c r="T125" s="138">
        <f>S125*H125</f>
        <v>0</v>
      </c>
      <c r="AR125" s="139" t="s">
        <v>193</v>
      </c>
      <c r="AT125" s="139" t="s">
        <v>140</v>
      </c>
      <c r="AU125" s="139" t="s">
        <v>81</v>
      </c>
      <c r="AY125" s="14" t="s">
        <v>136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4" t="s">
        <v>81</v>
      </c>
      <c r="BK125" s="140">
        <f>ROUND(I125*H125,2)</f>
        <v>0</v>
      </c>
      <c r="BL125" s="14" t="s">
        <v>135</v>
      </c>
      <c r="BM125" s="139" t="s">
        <v>194</v>
      </c>
    </row>
    <row r="126" spans="2:65" s="1" customFormat="1">
      <c r="B126" s="29"/>
      <c r="D126" s="141" t="s">
        <v>143</v>
      </c>
      <c r="F126" s="142" t="s">
        <v>195</v>
      </c>
      <c r="I126" s="143"/>
      <c r="L126" s="29"/>
      <c r="M126" s="144"/>
      <c r="T126" s="53"/>
      <c r="AT126" s="14" t="s">
        <v>143</v>
      </c>
      <c r="AU126" s="14" t="s">
        <v>81</v>
      </c>
    </row>
    <row r="127" spans="2:65" s="1" customFormat="1" ht="16.5" customHeight="1">
      <c r="B127" s="29"/>
      <c r="C127" s="160" t="s">
        <v>170</v>
      </c>
      <c r="D127" s="160" t="s">
        <v>140</v>
      </c>
      <c r="E127" s="161" t="s">
        <v>196</v>
      </c>
      <c r="F127" s="162" t="s">
        <v>197</v>
      </c>
      <c r="G127" s="163" t="s">
        <v>192</v>
      </c>
      <c r="H127" s="164">
        <v>419</v>
      </c>
      <c r="I127" s="165"/>
      <c r="J127" s="166">
        <f>ROUND(I127*H127,2)</f>
        <v>0</v>
      </c>
      <c r="K127" s="162" t="s">
        <v>141</v>
      </c>
      <c r="L127" s="167"/>
      <c r="M127" s="168" t="s">
        <v>1</v>
      </c>
      <c r="N127" s="169" t="s">
        <v>38</v>
      </c>
      <c r="P127" s="137">
        <f>O127*H127</f>
        <v>0</v>
      </c>
      <c r="Q127" s="137">
        <v>2.5000000000000001E-2</v>
      </c>
      <c r="R127" s="137">
        <f>Q127*H127</f>
        <v>10.475000000000001</v>
      </c>
      <c r="S127" s="137">
        <v>0</v>
      </c>
      <c r="T127" s="138">
        <f>S127*H127</f>
        <v>0</v>
      </c>
      <c r="AR127" s="139" t="s">
        <v>193</v>
      </c>
      <c r="AT127" s="139" t="s">
        <v>140</v>
      </c>
      <c r="AU127" s="139" t="s">
        <v>81</v>
      </c>
      <c r="AY127" s="14" t="s">
        <v>136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4" t="s">
        <v>81</v>
      </c>
      <c r="BK127" s="140">
        <f>ROUND(I127*H127,2)</f>
        <v>0</v>
      </c>
      <c r="BL127" s="14" t="s">
        <v>135</v>
      </c>
      <c r="BM127" s="139" t="s">
        <v>198</v>
      </c>
    </row>
    <row r="128" spans="2:65" s="1" customFormat="1">
      <c r="B128" s="29"/>
      <c r="D128" s="141" t="s">
        <v>143</v>
      </c>
      <c r="F128" s="142" t="s">
        <v>199</v>
      </c>
      <c r="I128" s="143"/>
      <c r="L128" s="29"/>
      <c r="M128" s="144"/>
      <c r="T128" s="53"/>
      <c r="AT128" s="14" t="s">
        <v>143</v>
      </c>
      <c r="AU128" s="14" t="s">
        <v>81</v>
      </c>
    </row>
    <row r="129" spans="2:65" s="1" customFormat="1" ht="21.75" customHeight="1">
      <c r="B129" s="29"/>
      <c r="C129" s="128" t="s">
        <v>135</v>
      </c>
      <c r="D129" s="128" t="s">
        <v>137</v>
      </c>
      <c r="E129" s="129" t="s">
        <v>200</v>
      </c>
      <c r="F129" s="130" t="s">
        <v>201</v>
      </c>
      <c r="G129" s="131" t="s">
        <v>187</v>
      </c>
      <c r="H129" s="132">
        <v>3.42</v>
      </c>
      <c r="I129" s="133"/>
      <c r="J129" s="134">
        <f>ROUND(I129*H129,2)</f>
        <v>0</v>
      </c>
      <c r="K129" s="130" t="s">
        <v>141</v>
      </c>
      <c r="L129" s="29"/>
      <c r="M129" s="135" t="s">
        <v>1</v>
      </c>
      <c r="N129" s="136" t="s">
        <v>38</v>
      </c>
      <c r="P129" s="137">
        <f>O129*H129</f>
        <v>0</v>
      </c>
      <c r="Q129" s="137">
        <v>6.1399999999999996E-3</v>
      </c>
      <c r="R129" s="137">
        <f>Q129*H129</f>
        <v>2.0998799999999998E-2</v>
      </c>
      <c r="S129" s="137">
        <v>0</v>
      </c>
      <c r="T129" s="138">
        <f>S129*H129</f>
        <v>0</v>
      </c>
      <c r="AR129" s="139" t="s">
        <v>135</v>
      </c>
      <c r="AT129" s="139" t="s">
        <v>137</v>
      </c>
      <c r="AU129" s="139" t="s">
        <v>81</v>
      </c>
      <c r="AY129" s="14" t="s">
        <v>136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4" t="s">
        <v>81</v>
      </c>
      <c r="BK129" s="140">
        <f>ROUND(I129*H129,2)</f>
        <v>0</v>
      </c>
      <c r="BL129" s="14" t="s">
        <v>135</v>
      </c>
      <c r="BM129" s="139" t="s">
        <v>202</v>
      </c>
    </row>
    <row r="130" spans="2:65" s="1" customFormat="1">
      <c r="B130" s="29"/>
      <c r="D130" s="141" t="s">
        <v>143</v>
      </c>
      <c r="F130" s="142" t="s">
        <v>203</v>
      </c>
      <c r="I130" s="143"/>
      <c r="L130" s="29"/>
      <c r="M130" s="144"/>
      <c r="T130" s="53"/>
      <c r="AT130" s="14" t="s">
        <v>143</v>
      </c>
      <c r="AU130" s="14" t="s">
        <v>81</v>
      </c>
    </row>
    <row r="131" spans="2:65" s="1" customFormat="1" ht="16.5" customHeight="1">
      <c r="B131" s="29"/>
      <c r="C131" s="160" t="s">
        <v>204</v>
      </c>
      <c r="D131" s="160" t="s">
        <v>140</v>
      </c>
      <c r="E131" s="161" t="s">
        <v>205</v>
      </c>
      <c r="F131" s="162" t="s">
        <v>206</v>
      </c>
      <c r="G131" s="163" t="s">
        <v>140</v>
      </c>
      <c r="H131" s="164">
        <v>3933</v>
      </c>
      <c r="I131" s="165"/>
      <c r="J131" s="166">
        <f>ROUND(I131*H131,2)</f>
        <v>0</v>
      </c>
      <c r="K131" s="162" t="s">
        <v>141</v>
      </c>
      <c r="L131" s="167"/>
      <c r="M131" s="168" t="s">
        <v>1</v>
      </c>
      <c r="N131" s="169" t="s">
        <v>38</v>
      </c>
      <c r="P131" s="137">
        <f>O131*H131</f>
        <v>0</v>
      </c>
      <c r="Q131" s="137">
        <v>3.0000000000000001E-3</v>
      </c>
      <c r="R131" s="137">
        <f>Q131*H131</f>
        <v>11.798999999999999</v>
      </c>
      <c r="S131" s="137">
        <v>0</v>
      </c>
      <c r="T131" s="138">
        <f>S131*H131</f>
        <v>0</v>
      </c>
      <c r="AR131" s="139" t="s">
        <v>193</v>
      </c>
      <c r="AT131" s="139" t="s">
        <v>140</v>
      </c>
      <c r="AU131" s="139" t="s">
        <v>81</v>
      </c>
      <c r="AY131" s="14" t="s">
        <v>136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4" t="s">
        <v>81</v>
      </c>
      <c r="BK131" s="140">
        <f>ROUND(I131*H131,2)</f>
        <v>0</v>
      </c>
      <c r="BL131" s="14" t="s">
        <v>135</v>
      </c>
      <c r="BM131" s="139" t="s">
        <v>207</v>
      </c>
    </row>
    <row r="132" spans="2:65" s="1" customFormat="1">
      <c r="B132" s="29"/>
      <c r="D132" s="141" t="s">
        <v>143</v>
      </c>
      <c r="F132" s="142" t="s">
        <v>208</v>
      </c>
      <c r="I132" s="143"/>
      <c r="L132" s="29"/>
      <c r="M132" s="144"/>
      <c r="T132" s="53"/>
      <c r="AT132" s="14" t="s">
        <v>143</v>
      </c>
      <c r="AU132" s="14" t="s">
        <v>81</v>
      </c>
    </row>
    <row r="133" spans="2:65" s="1" customFormat="1" ht="16.5" customHeight="1">
      <c r="B133" s="29"/>
      <c r="C133" s="160" t="s">
        <v>209</v>
      </c>
      <c r="D133" s="160" t="s">
        <v>140</v>
      </c>
      <c r="E133" s="161" t="s">
        <v>210</v>
      </c>
      <c r="F133" s="162" t="s">
        <v>211</v>
      </c>
      <c r="G133" s="163" t="s">
        <v>192</v>
      </c>
      <c r="H133" s="164">
        <v>8</v>
      </c>
      <c r="I133" s="165"/>
      <c r="J133" s="166">
        <f>ROUND(I133*H133,2)</f>
        <v>0</v>
      </c>
      <c r="K133" s="162" t="s">
        <v>141</v>
      </c>
      <c r="L133" s="167"/>
      <c r="M133" s="168" t="s">
        <v>1</v>
      </c>
      <c r="N133" s="169" t="s">
        <v>38</v>
      </c>
      <c r="P133" s="137">
        <f>O133*H133</f>
        <v>0</v>
      </c>
      <c r="Q133" s="137">
        <v>0.04</v>
      </c>
      <c r="R133" s="137">
        <f>Q133*H133</f>
        <v>0.32</v>
      </c>
      <c r="S133" s="137">
        <v>0</v>
      </c>
      <c r="T133" s="138">
        <f>S133*H133</f>
        <v>0</v>
      </c>
      <c r="AR133" s="139" t="s">
        <v>193</v>
      </c>
      <c r="AT133" s="139" t="s">
        <v>140</v>
      </c>
      <c r="AU133" s="139" t="s">
        <v>81</v>
      </c>
      <c r="AY133" s="14" t="s">
        <v>136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4" t="s">
        <v>81</v>
      </c>
      <c r="BK133" s="140">
        <f>ROUND(I133*H133,2)</f>
        <v>0</v>
      </c>
      <c r="BL133" s="14" t="s">
        <v>135</v>
      </c>
      <c r="BM133" s="139" t="s">
        <v>212</v>
      </c>
    </row>
    <row r="134" spans="2:65" s="1" customFormat="1" ht="24.2" customHeight="1">
      <c r="B134" s="29"/>
      <c r="C134" s="128" t="s">
        <v>213</v>
      </c>
      <c r="D134" s="128" t="s">
        <v>137</v>
      </c>
      <c r="E134" s="129" t="s">
        <v>214</v>
      </c>
      <c r="F134" s="130" t="s">
        <v>215</v>
      </c>
      <c r="G134" s="131" t="s">
        <v>216</v>
      </c>
      <c r="H134" s="132">
        <v>52.561</v>
      </c>
      <c r="I134" s="133"/>
      <c r="J134" s="134">
        <f>ROUND(I134*H134,2)</f>
        <v>0</v>
      </c>
      <c r="K134" s="130" t="s">
        <v>158</v>
      </c>
      <c r="L134" s="29"/>
      <c r="M134" s="135" t="s">
        <v>1</v>
      </c>
      <c r="N134" s="136" t="s">
        <v>38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135</v>
      </c>
      <c r="AT134" s="139" t="s">
        <v>137</v>
      </c>
      <c r="AU134" s="139" t="s">
        <v>81</v>
      </c>
      <c r="AY134" s="14" t="s">
        <v>136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4" t="s">
        <v>81</v>
      </c>
      <c r="BK134" s="140">
        <f>ROUND(I134*H134,2)</f>
        <v>0</v>
      </c>
      <c r="BL134" s="14" t="s">
        <v>135</v>
      </c>
      <c r="BM134" s="139" t="s">
        <v>217</v>
      </c>
    </row>
    <row r="135" spans="2:65" s="1" customFormat="1">
      <c r="B135" s="29"/>
      <c r="D135" s="148" t="s">
        <v>160</v>
      </c>
      <c r="F135" s="149" t="s">
        <v>218</v>
      </c>
      <c r="I135" s="143"/>
      <c r="L135" s="29"/>
      <c r="M135" s="145"/>
      <c r="N135" s="146"/>
      <c r="O135" s="146"/>
      <c r="P135" s="146"/>
      <c r="Q135" s="146"/>
      <c r="R135" s="146"/>
      <c r="S135" s="146"/>
      <c r="T135" s="147"/>
      <c r="AT135" s="14" t="s">
        <v>160</v>
      </c>
      <c r="AU135" s="14" t="s">
        <v>81</v>
      </c>
    </row>
    <row r="136" spans="2:65" s="1" customFormat="1" ht="6.95" customHeight="1">
      <c r="B136" s="41"/>
      <c r="C136" s="42"/>
      <c r="D136" s="42"/>
      <c r="E136" s="42"/>
      <c r="F136" s="42"/>
      <c r="G136" s="42"/>
      <c r="H136" s="42"/>
      <c r="I136" s="42"/>
      <c r="J136" s="42"/>
      <c r="K136" s="42"/>
      <c r="L136" s="29"/>
    </row>
  </sheetData>
  <sheetProtection algorithmName="SHA-512" hashValue="zrCRMTU+S/skAASBmFqGx0Ralr8xIklj/IrB1khL2xRVmo3L5q7XetsqbgLyCWQtUM7Y/P7G9BglBQyzg51Org==" saltValue="v4ImYsGWbC3sbSrf2DPR8e9ds4jugjMrageBWLmCaEAW0ubtviQZC9N8TaPgtdcqT1cP6Q3aRa5uDkBRulJ6ew==" spinCount="100000" sheet="1" objects="1" scenarios="1" formatColumns="0" formatRows="0" autoFilter="0"/>
  <autoFilter ref="C120:K135" xr:uid="{00000000-0009-0000-0000-000003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hyperlinks>
    <hyperlink ref="F135" r:id="rId1" xr:uid="{00000000-0004-0000-03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5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4" t="s">
        <v>97</v>
      </c>
      <c r="AZ2" s="170" t="s">
        <v>219</v>
      </c>
      <c r="BA2" s="170" t="s">
        <v>219</v>
      </c>
      <c r="BB2" s="170" t="s">
        <v>1</v>
      </c>
      <c r="BC2" s="170" t="s">
        <v>193</v>
      </c>
      <c r="BD2" s="170" t="s">
        <v>90</v>
      </c>
    </row>
    <row r="3" spans="2:5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  <c r="AZ3" s="170" t="s">
        <v>220</v>
      </c>
      <c r="BA3" s="170" t="s">
        <v>220</v>
      </c>
      <c r="BB3" s="170" t="s">
        <v>1</v>
      </c>
      <c r="BC3" s="170" t="s">
        <v>221</v>
      </c>
      <c r="BD3" s="170" t="s">
        <v>90</v>
      </c>
    </row>
    <row r="4" spans="2:56" ht="24.95" customHeight="1">
      <c r="B4" s="17"/>
      <c r="D4" s="18" t="s">
        <v>113</v>
      </c>
      <c r="L4" s="17"/>
      <c r="M4" s="91" t="s">
        <v>10</v>
      </c>
      <c r="AT4" s="14" t="s">
        <v>4</v>
      </c>
      <c r="AZ4" s="170" t="s">
        <v>222</v>
      </c>
      <c r="BA4" s="170" t="s">
        <v>222</v>
      </c>
      <c r="BB4" s="170" t="s">
        <v>1</v>
      </c>
      <c r="BC4" s="170" t="s">
        <v>170</v>
      </c>
      <c r="BD4" s="170" t="s">
        <v>90</v>
      </c>
    </row>
    <row r="5" spans="2:56" ht="6.95" customHeight="1">
      <c r="B5" s="17"/>
      <c r="L5" s="17"/>
      <c r="AZ5" s="170" t="s">
        <v>223</v>
      </c>
      <c r="BA5" s="170" t="s">
        <v>223</v>
      </c>
      <c r="BB5" s="170" t="s">
        <v>1</v>
      </c>
      <c r="BC5" s="170" t="s">
        <v>224</v>
      </c>
      <c r="BD5" s="170" t="s">
        <v>90</v>
      </c>
    </row>
    <row r="6" spans="2:56" ht="12" customHeight="1">
      <c r="B6" s="17"/>
      <c r="D6" s="24" t="s">
        <v>16</v>
      </c>
      <c r="L6" s="17"/>
      <c r="AZ6" s="170" t="s">
        <v>225</v>
      </c>
      <c r="BA6" s="170" t="s">
        <v>225</v>
      </c>
      <c r="BB6" s="170" t="s">
        <v>1</v>
      </c>
      <c r="BC6" s="170" t="s">
        <v>7</v>
      </c>
      <c r="BD6" s="170" t="s">
        <v>90</v>
      </c>
    </row>
    <row r="7" spans="2:56" ht="16.5" customHeight="1">
      <c r="B7" s="17"/>
      <c r="E7" s="227" t="str">
        <f>'Rekapitulace stavby'!K6</f>
        <v>IP 4, IP 5, IP 7 v k.ú. Martinice u Holešova</v>
      </c>
      <c r="F7" s="228"/>
      <c r="G7" s="228"/>
      <c r="H7" s="228"/>
      <c r="L7" s="17"/>
      <c r="AZ7" s="170" t="s">
        <v>226</v>
      </c>
      <c r="BA7" s="170" t="s">
        <v>226</v>
      </c>
      <c r="BB7" s="170" t="s">
        <v>1</v>
      </c>
      <c r="BC7" s="170" t="s">
        <v>193</v>
      </c>
      <c r="BD7" s="170" t="s">
        <v>90</v>
      </c>
    </row>
    <row r="8" spans="2:56" ht="12" customHeight="1">
      <c r="B8" s="17"/>
      <c r="D8" s="24" t="s">
        <v>114</v>
      </c>
      <c r="L8" s="17"/>
      <c r="AZ8" s="170" t="s">
        <v>227</v>
      </c>
      <c r="BA8" s="170" t="s">
        <v>227</v>
      </c>
      <c r="BB8" s="170" t="s">
        <v>1</v>
      </c>
      <c r="BC8" s="170" t="s">
        <v>228</v>
      </c>
      <c r="BD8" s="170" t="s">
        <v>90</v>
      </c>
    </row>
    <row r="9" spans="2:56" s="1" customFormat="1" ht="16.5" customHeight="1">
      <c r="B9" s="29"/>
      <c r="E9" s="227" t="s">
        <v>150</v>
      </c>
      <c r="F9" s="229"/>
      <c r="G9" s="229"/>
      <c r="H9" s="229"/>
      <c r="L9" s="29"/>
      <c r="AZ9" s="170" t="s">
        <v>229</v>
      </c>
      <c r="BA9" s="170" t="s">
        <v>229</v>
      </c>
      <c r="BB9" s="170" t="s">
        <v>1</v>
      </c>
      <c r="BC9" s="170" t="s">
        <v>230</v>
      </c>
      <c r="BD9" s="170" t="s">
        <v>90</v>
      </c>
    </row>
    <row r="10" spans="2:56" s="1" customFormat="1" ht="12" customHeight="1">
      <c r="B10" s="29"/>
      <c r="D10" s="24" t="s">
        <v>151</v>
      </c>
      <c r="L10" s="29"/>
      <c r="AZ10" s="170" t="s">
        <v>231</v>
      </c>
      <c r="BA10" s="170" t="s">
        <v>231</v>
      </c>
      <c r="BB10" s="170" t="s">
        <v>1</v>
      </c>
      <c r="BC10" s="170" t="s">
        <v>232</v>
      </c>
      <c r="BD10" s="170" t="s">
        <v>90</v>
      </c>
    </row>
    <row r="11" spans="2:56" s="1" customFormat="1" ht="16.5" customHeight="1">
      <c r="B11" s="29"/>
      <c r="E11" s="191" t="s">
        <v>233</v>
      </c>
      <c r="F11" s="229"/>
      <c r="G11" s="229"/>
      <c r="H11" s="229"/>
      <c r="L11" s="29"/>
      <c r="AZ11" s="170" t="s">
        <v>234</v>
      </c>
      <c r="BA11" s="170" t="s">
        <v>234</v>
      </c>
      <c r="BB11" s="170" t="s">
        <v>1</v>
      </c>
      <c r="BC11" s="170" t="s">
        <v>235</v>
      </c>
      <c r="BD11" s="170" t="s">
        <v>90</v>
      </c>
    </row>
    <row r="12" spans="2:56" s="1" customFormat="1">
      <c r="B12" s="29"/>
      <c r="L12" s="29"/>
      <c r="AZ12" s="170" t="s">
        <v>236</v>
      </c>
      <c r="BA12" s="170" t="s">
        <v>236</v>
      </c>
      <c r="BB12" s="170" t="s">
        <v>1</v>
      </c>
      <c r="BC12" s="170" t="s">
        <v>237</v>
      </c>
      <c r="BD12" s="170" t="s">
        <v>90</v>
      </c>
    </row>
    <row r="13" spans="2:56" s="1" customFormat="1" ht="12" customHeight="1">
      <c r="B13" s="29"/>
      <c r="D13" s="24" t="s">
        <v>18</v>
      </c>
      <c r="F13" s="22" t="s">
        <v>1</v>
      </c>
      <c r="I13" s="24" t="s">
        <v>19</v>
      </c>
      <c r="J13" s="22" t="s">
        <v>1</v>
      </c>
      <c r="L13" s="29"/>
      <c r="AZ13" s="170" t="s">
        <v>238</v>
      </c>
      <c r="BA13" s="170" t="s">
        <v>238</v>
      </c>
      <c r="BB13" s="170" t="s">
        <v>1</v>
      </c>
      <c r="BC13" s="170" t="s">
        <v>239</v>
      </c>
      <c r="BD13" s="170" t="s">
        <v>90</v>
      </c>
    </row>
    <row r="14" spans="2:56" s="1" customFormat="1" ht="12" customHeight="1">
      <c r="B14" s="29"/>
      <c r="D14" s="24" t="s">
        <v>20</v>
      </c>
      <c r="F14" s="22" t="s">
        <v>21</v>
      </c>
      <c r="I14" s="24" t="s">
        <v>22</v>
      </c>
      <c r="J14" s="49" t="str">
        <f>'Rekapitulace stavby'!AN8</f>
        <v>15. 7. 2024</v>
      </c>
      <c r="L14" s="29"/>
      <c r="AZ14" s="170" t="s">
        <v>240</v>
      </c>
      <c r="BA14" s="170" t="s">
        <v>240</v>
      </c>
      <c r="BB14" s="170" t="s">
        <v>1</v>
      </c>
      <c r="BC14" s="170" t="s">
        <v>241</v>
      </c>
      <c r="BD14" s="170" t="s">
        <v>90</v>
      </c>
    </row>
    <row r="15" spans="2:56" s="1" customFormat="1" ht="10.9" customHeight="1">
      <c r="B15" s="29"/>
      <c r="L15" s="29"/>
      <c r="AZ15" s="170" t="s">
        <v>242</v>
      </c>
      <c r="BA15" s="170" t="s">
        <v>242</v>
      </c>
      <c r="BB15" s="170" t="s">
        <v>1</v>
      </c>
      <c r="BC15" s="170" t="s">
        <v>243</v>
      </c>
      <c r="BD15" s="170" t="s">
        <v>90</v>
      </c>
    </row>
    <row r="16" spans="2:56" s="1" customFormat="1" ht="12" customHeight="1">
      <c r="B16" s="29"/>
      <c r="D16" s="24" t="s">
        <v>24</v>
      </c>
      <c r="I16" s="24" t="s">
        <v>25</v>
      </c>
      <c r="J16" s="22" t="str">
        <f>IF('Rekapitulace stavby'!AN10="","",'Rekapitulace stavby'!AN10)</f>
        <v/>
      </c>
      <c r="L16" s="29"/>
      <c r="AZ16" s="170" t="s">
        <v>244</v>
      </c>
      <c r="BA16" s="170" t="s">
        <v>244</v>
      </c>
      <c r="BB16" s="170" t="s">
        <v>1</v>
      </c>
      <c r="BC16" s="170" t="s">
        <v>232</v>
      </c>
      <c r="BD16" s="170" t="s">
        <v>90</v>
      </c>
    </row>
    <row r="17" spans="2:56" s="1" customFormat="1" ht="18" customHeight="1">
      <c r="B17" s="29"/>
      <c r="E17" s="22" t="str">
        <f>IF('Rekapitulace stavby'!E11="","",'Rekapitulace stavby'!E11)</f>
        <v xml:space="preserve"> </v>
      </c>
      <c r="I17" s="24" t="s">
        <v>26</v>
      </c>
      <c r="J17" s="22" t="str">
        <f>IF('Rekapitulace stavby'!AN11="","",'Rekapitulace stavby'!AN11)</f>
        <v/>
      </c>
      <c r="L17" s="29"/>
      <c r="AZ17" s="170" t="s">
        <v>245</v>
      </c>
      <c r="BA17" s="170" t="s">
        <v>245</v>
      </c>
      <c r="BB17" s="170" t="s">
        <v>1</v>
      </c>
      <c r="BC17" s="170" t="s">
        <v>246</v>
      </c>
      <c r="BD17" s="170" t="s">
        <v>90</v>
      </c>
    </row>
    <row r="18" spans="2:56" s="1" customFormat="1" ht="6.95" customHeight="1">
      <c r="B18" s="29"/>
      <c r="L18" s="29"/>
      <c r="AZ18" s="170" t="s">
        <v>247</v>
      </c>
      <c r="BA18" s="170" t="s">
        <v>247</v>
      </c>
      <c r="BB18" s="170" t="s">
        <v>1</v>
      </c>
      <c r="BC18" s="170" t="s">
        <v>248</v>
      </c>
      <c r="BD18" s="170" t="s">
        <v>90</v>
      </c>
    </row>
    <row r="19" spans="2:56" s="1" customFormat="1" ht="12" customHeight="1">
      <c r="B19" s="29"/>
      <c r="D19" s="24" t="s">
        <v>27</v>
      </c>
      <c r="I19" s="24" t="s">
        <v>25</v>
      </c>
      <c r="J19" s="25" t="str">
        <f>'Rekapitulace stavby'!AN13</f>
        <v>Vyplň údaj</v>
      </c>
      <c r="L19" s="29"/>
      <c r="AZ19" s="170" t="s">
        <v>249</v>
      </c>
      <c r="BA19" s="170" t="s">
        <v>249</v>
      </c>
      <c r="BB19" s="170" t="s">
        <v>1</v>
      </c>
      <c r="BC19" s="170" t="s">
        <v>250</v>
      </c>
      <c r="BD19" s="170" t="s">
        <v>90</v>
      </c>
    </row>
    <row r="20" spans="2:56" s="1" customFormat="1" ht="18" customHeight="1">
      <c r="B20" s="29"/>
      <c r="E20" s="230" t="str">
        <f>'Rekapitulace stavby'!E14</f>
        <v>Vyplň údaj</v>
      </c>
      <c r="F20" s="196"/>
      <c r="G20" s="196"/>
      <c r="H20" s="196"/>
      <c r="I20" s="24" t="s">
        <v>26</v>
      </c>
      <c r="J20" s="25" t="str">
        <f>'Rekapitulace stavby'!AN14</f>
        <v>Vyplň údaj</v>
      </c>
      <c r="L20" s="29"/>
      <c r="AZ20" s="170" t="s">
        <v>251</v>
      </c>
      <c r="BA20" s="170" t="s">
        <v>251</v>
      </c>
      <c r="BB20" s="170" t="s">
        <v>1</v>
      </c>
      <c r="BC20" s="170" t="s">
        <v>252</v>
      </c>
      <c r="BD20" s="170" t="s">
        <v>90</v>
      </c>
    </row>
    <row r="21" spans="2:56" s="1" customFormat="1" ht="6.95" customHeight="1">
      <c r="B21" s="29"/>
      <c r="L21" s="29"/>
      <c r="AZ21" s="170" t="s">
        <v>253</v>
      </c>
      <c r="BA21" s="170" t="s">
        <v>253</v>
      </c>
      <c r="BB21" s="170" t="s">
        <v>1</v>
      </c>
      <c r="BC21" s="170" t="s">
        <v>254</v>
      </c>
      <c r="BD21" s="170" t="s">
        <v>90</v>
      </c>
    </row>
    <row r="22" spans="2:56" s="1" customFormat="1" ht="12" customHeight="1">
      <c r="B22" s="29"/>
      <c r="D22" s="24" t="s">
        <v>29</v>
      </c>
      <c r="I22" s="24" t="s">
        <v>25</v>
      </c>
      <c r="J22" s="22" t="str">
        <f>IF('Rekapitulace stavby'!AN16="","",'Rekapitulace stavby'!AN16)</f>
        <v/>
      </c>
      <c r="L22" s="29"/>
      <c r="AZ22" s="170" t="s">
        <v>255</v>
      </c>
      <c r="BA22" s="170" t="s">
        <v>255</v>
      </c>
      <c r="BB22" s="170" t="s">
        <v>1</v>
      </c>
      <c r="BC22" s="170" t="s">
        <v>256</v>
      </c>
      <c r="BD22" s="170" t="s">
        <v>90</v>
      </c>
    </row>
    <row r="23" spans="2:56" s="1" customFormat="1" ht="18" customHeight="1">
      <c r="B23" s="29"/>
      <c r="E23" s="22" t="str">
        <f>IF('Rekapitulace stavby'!E17="","",'Rekapitulace stavby'!E17)</f>
        <v xml:space="preserve"> </v>
      </c>
      <c r="I23" s="24" t="s">
        <v>26</v>
      </c>
      <c r="J23" s="22" t="str">
        <f>IF('Rekapitulace stavby'!AN17="","",'Rekapitulace stavby'!AN17)</f>
        <v/>
      </c>
      <c r="L23" s="29"/>
      <c r="AZ23" s="170" t="s">
        <v>257</v>
      </c>
      <c r="BA23" s="170" t="s">
        <v>257</v>
      </c>
      <c r="BB23" s="170" t="s">
        <v>1</v>
      </c>
      <c r="BC23" s="170" t="s">
        <v>258</v>
      </c>
      <c r="BD23" s="170" t="s">
        <v>90</v>
      </c>
    </row>
    <row r="24" spans="2:56" s="1" customFormat="1" ht="6.95" customHeight="1">
      <c r="B24" s="29"/>
      <c r="L24" s="29"/>
      <c r="AZ24" s="170" t="s">
        <v>259</v>
      </c>
      <c r="BA24" s="170" t="s">
        <v>259</v>
      </c>
      <c r="BB24" s="170" t="s">
        <v>1</v>
      </c>
      <c r="BC24" s="170" t="s">
        <v>260</v>
      </c>
      <c r="BD24" s="170" t="s">
        <v>90</v>
      </c>
    </row>
    <row r="25" spans="2:56" s="1" customFormat="1" ht="12" customHeight="1">
      <c r="B25" s="29"/>
      <c r="D25" s="24" t="s">
        <v>31</v>
      </c>
      <c r="I25" s="24" t="s">
        <v>25</v>
      </c>
      <c r="J25" s="22" t="str">
        <f>IF('Rekapitulace stavby'!AN19="","",'Rekapitulace stavby'!AN19)</f>
        <v/>
      </c>
      <c r="L25" s="29"/>
      <c r="AZ25" s="170" t="s">
        <v>261</v>
      </c>
      <c r="BA25" s="170" t="s">
        <v>261</v>
      </c>
      <c r="BB25" s="170" t="s">
        <v>1</v>
      </c>
      <c r="BC25" s="170" t="s">
        <v>262</v>
      </c>
      <c r="BD25" s="170" t="s">
        <v>90</v>
      </c>
    </row>
    <row r="26" spans="2:56" s="1" customFormat="1" ht="18" customHeight="1">
      <c r="B26" s="29"/>
      <c r="E26" s="22" t="str">
        <f>IF('Rekapitulace stavby'!E20="","",'Rekapitulace stavby'!E20)</f>
        <v xml:space="preserve"> </v>
      </c>
      <c r="I26" s="24" t="s">
        <v>26</v>
      </c>
      <c r="J26" s="22" t="str">
        <f>IF('Rekapitulace stavby'!AN20="","",'Rekapitulace stavby'!AN20)</f>
        <v/>
      </c>
      <c r="L26" s="29"/>
      <c r="AZ26" s="170" t="s">
        <v>263</v>
      </c>
      <c r="BA26" s="170" t="s">
        <v>263</v>
      </c>
      <c r="BB26" s="170" t="s">
        <v>1</v>
      </c>
      <c r="BC26" s="170" t="s">
        <v>264</v>
      </c>
      <c r="BD26" s="170" t="s">
        <v>90</v>
      </c>
    </row>
    <row r="27" spans="2:56" s="1" customFormat="1" ht="6.95" customHeight="1">
      <c r="B27" s="29"/>
      <c r="L27" s="29"/>
      <c r="AZ27" s="170" t="s">
        <v>265</v>
      </c>
      <c r="BA27" s="170" t="s">
        <v>265</v>
      </c>
      <c r="BB27" s="170" t="s">
        <v>1</v>
      </c>
      <c r="BC27" s="170" t="s">
        <v>254</v>
      </c>
      <c r="BD27" s="170" t="s">
        <v>90</v>
      </c>
    </row>
    <row r="28" spans="2:56" s="1" customFormat="1" ht="12" customHeight="1">
      <c r="B28" s="29"/>
      <c r="D28" s="24" t="s">
        <v>32</v>
      </c>
      <c r="L28" s="29"/>
      <c r="AZ28" s="170" t="s">
        <v>266</v>
      </c>
      <c r="BA28" s="170" t="s">
        <v>266</v>
      </c>
      <c r="BB28" s="170" t="s">
        <v>1</v>
      </c>
      <c r="BC28" s="170" t="s">
        <v>230</v>
      </c>
      <c r="BD28" s="170" t="s">
        <v>90</v>
      </c>
    </row>
    <row r="29" spans="2:56" s="7" customFormat="1" ht="16.5" customHeight="1">
      <c r="B29" s="92"/>
      <c r="E29" s="200" t="s">
        <v>1</v>
      </c>
      <c r="F29" s="200"/>
      <c r="G29" s="200"/>
      <c r="H29" s="200"/>
      <c r="L29" s="92"/>
      <c r="AZ29" s="171" t="s">
        <v>267</v>
      </c>
      <c r="BA29" s="171" t="s">
        <v>267</v>
      </c>
      <c r="BB29" s="171" t="s">
        <v>1</v>
      </c>
      <c r="BC29" s="171" t="s">
        <v>260</v>
      </c>
      <c r="BD29" s="171" t="s">
        <v>90</v>
      </c>
    </row>
    <row r="30" spans="2:56" s="1" customFormat="1" ht="6.95" customHeight="1">
      <c r="B30" s="29"/>
      <c r="L30" s="29"/>
      <c r="AZ30" s="170" t="s">
        <v>268</v>
      </c>
      <c r="BA30" s="170" t="s">
        <v>268</v>
      </c>
      <c r="BB30" s="170" t="s">
        <v>1</v>
      </c>
      <c r="BC30" s="170" t="s">
        <v>269</v>
      </c>
      <c r="BD30" s="170" t="s">
        <v>90</v>
      </c>
    </row>
    <row r="31" spans="2:56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56" s="1" customFormat="1" ht="25.35" customHeight="1">
      <c r="B32" s="29"/>
      <c r="D32" s="93" t="s">
        <v>33</v>
      </c>
      <c r="J32" s="63">
        <f>ROUND(J123, 2)</f>
        <v>0</v>
      </c>
      <c r="L32" s="29"/>
    </row>
    <row r="33" spans="2:12" s="1" customFormat="1" ht="6.95" customHeight="1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5" customHeight="1">
      <c r="B34" s="29"/>
      <c r="F34" s="32" t="s">
        <v>35</v>
      </c>
      <c r="I34" s="32" t="s">
        <v>34</v>
      </c>
      <c r="J34" s="32" t="s">
        <v>36</v>
      </c>
      <c r="L34" s="29"/>
    </row>
    <row r="35" spans="2:12" s="1" customFormat="1" ht="14.45" customHeight="1">
      <c r="B35" s="29"/>
      <c r="D35" s="52" t="s">
        <v>37</v>
      </c>
      <c r="E35" s="24" t="s">
        <v>38</v>
      </c>
      <c r="F35" s="84">
        <f>ROUND((SUM(BE123:BE355)),  2)</f>
        <v>0</v>
      </c>
      <c r="I35" s="94">
        <v>0.21</v>
      </c>
      <c r="J35" s="84">
        <f>ROUND(((SUM(BE123:BE355))*I35),  2)</f>
        <v>0</v>
      </c>
      <c r="L35" s="29"/>
    </row>
    <row r="36" spans="2:12" s="1" customFormat="1" ht="14.45" customHeight="1">
      <c r="B36" s="29"/>
      <c r="E36" s="24" t="s">
        <v>39</v>
      </c>
      <c r="F36" s="84">
        <f>ROUND((SUM(BF123:BF355)),  2)</f>
        <v>0</v>
      </c>
      <c r="I36" s="94">
        <v>0.12</v>
      </c>
      <c r="J36" s="84">
        <f>ROUND(((SUM(BF123:BF355))*I36),  2)</f>
        <v>0</v>
      </c>
      <c r="L36" s="29"/>
    </row>
    <row r="37" spans="2:12" s="1" customFormat="1" ht="14.45" hidden="1" customHeight="1">
      <c r="B37" s="29"/>
      <c r="E37" s="24" t="s">
        <v>40</v>
      </c>
      <c r="F37" s="84">
        <f>ROUND((SUM(BG123:BG355)),  2)</f>
        <v>0</v>
      </c>
      <c r="I37" s="94">
        <v>0.21</v>
      </c>
      <c r="J37" s="84">
        <f>0</f>
        <v>0</v>
      </c>
      <c r="L37" s="29"/>
    </row>
    <row r="38" spans="2:12" s="1" customFormat="1" ht="14.45" hidden="1" customHeight="1">
      <c r="B38" s="29"/>
      <c r="E38" s="24" t="s">
        <v>41</v>
      </c>
      <c r="F38" s="84">
        <f>ROUND((SUM(BH123:BH355)),  2)</f>
        <v>0</v>
      </c>
      <c r="I38" s="94">
        <v>0.12</v>
      </c>
      <c r="J38" s="84">
        <f>0</f>
        <v>0</v>
      </c>
      <c r="L38" s="29"/>
    </row>
    <row r="39" spans="2:12" s="1" customFormat="1" ht="14.45" hidden="1" customHeight="1">
      <c r="B39" s="29"/>
      <c r="E39" s="24" t="s">
        <v>42</v>
      </c>
      <c r="F39" s="84">
        <f>ROUND((SUM(BI123:BI355)),  2)</f>
        <v>0</v>
      </c>
      <c r="I39" s="94">
        <v>0</v>
      </c>
      <c r="J39" s="84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5"/>
      <c r="D41" s="96" t="s">
        <v>43</v>
      </c>
      <c r="E41" s="54"/>
      <c r="F41" s="54"/>
      <c r="G41" s="97" t="s">
        <v>44</v>
      </c>
      <c r="H41" s="98" t="s">
        <v>45</v>
      </c>
      <c r="I41" s="54"/>
      <c r="J41" s="99">
        <f>SUM(J32:J39)</f>
        <v>0</v>
      </c>
      <c r="K41" s="100"/>
      <c r="L41" s="29"/>
    </row>
    <row r="42" spans="2:12" s="1" customFormat="1" ht="14.45" customHeight="1">
      <c r="B42" s="29"/>
      <c r="L42" s="29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>
      <c r="B61" s="29"/>
      <c r="D61" s="40" t="s">
        <v>48</v>
      </c>
      <c r="E61" s="31"/>
      <c r="F61" s="101" t="s">
        <v>49</v>
      </c>
      <c r="G61" s="40" t="s">
        <v>48</v>
      </c>
      <c r="H61" s="31"/>
      <c r="I61" s="31"/>
      <c r="J61" s="102" t="s">
        <v>49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>
      <c r="B76" s="29"/>
      <c r="D76" s="40" t="s">
        <v>48</v>
      </c>
      <c r="E76" s="31"/>
      <c r="F76" s="101" t="s">
        <v>49</v>
      </c>
      <c r="G76" s="40" t="s">
        <v>48</v>
      </c>
      <c r="H76" s="31"/>
      <c r="I76" s="31"/>
      <c r="J76" s="102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12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5" customHeight="1">
      <c r="B82" s="29"/>
      <c r="C82" s="18" t="s">
        <v>116</v>
      </c>
      <c r="L82" s="29"/>
    </row>
    <row r="83" spans="2:12" s="1" customFormat="1" ht="6.95" customHeight="1">
      <c r="B83" s="29"/>
      <c r="L83" s="29"/>
    </row>
    <row r="84" spans="2:12" s="1" customFormat="1" ht="12" customHeight="1">
      <c r="B84" s="29"/>
      <c r="C84" s="24" t="s">
        <v>16</v>
      </c>
      <c r="L84" s="29"/>
    </row>
    <row r="85" spans="2:12" s="1" customFormat="1" ht="16.5" customHeight="1">
      <c r="B85" s="29"/>
      <c r="E85" s="227" t="str">
        <f>E7</f>
        <v>IP 4, IP 5, IP 7 v k.ú. Martinice u Holešova</v>
      </c>
      <c r="F85" s="228"/>
      <c r="G85" s="228"/>
      <c r="H85" s="228"/>
      <c r="L85" s="29"/>
    </row>
    <row r="86" spans="2:12" ht="12" customHeight="1">
      <c r="B86" s="17"/>
      <c r="C86" s="24" t="s">
        <v>114</v>
      </c>
      <c r="L86" s="17"/>
    </row>
    <row r="87" spans="2:12" s="1" customFormat="1" ht="16.5" customHeight="1">
      <c r="B87" s="29"/>
      <c r="E87" s="227" t="s">
        <v>150</v>
      </c>
      <c r="F87" s="229"/>
      <c r="G87" s="229"/>
      <c r="H87" s="229"/>
      <c r="L87" s="29"/>
    </row>
    <row r="88" spans="2:12" s="1" customFormat="1" ht="12" customHeight="1">
      <c r="B88" s="29"/>
      <c r="C88" s="24" t="s">
        <v>151</v>
      </c>
      <c r="L88" s="29"/>
    </row>
    <row r="89" spans="2:12" s="1" customFormat="1" ht="16.5" customHeight="1">
      <c r="B89" s="29"/>
      <c r="E89" s="191" t="str">
        <f>E11</f>
        <v>01.3 - VÝSADBA DŘEVIN</v>
      </c>
      <c r="F89" s="229"/>
      <c r="G89" s="229"/>
      <c r="H89" s="229"/>
      <c r="L89" s="29"/>
    </row>
    <row r="90" spans="2:12" s="1" customFormat="1" ht="6.95" customHeight="1">
      <c r="B90" s="29"/>
      <c r="L90" s="29"/>
    </row>
    <row r="91" spans="2:12" s="1" customFormat="1" ht="12" customHeight="1">
      <c r="B91" s="29"/>
      <c r="C91" s="24" t="s">
        <v>20</v>
      </c>
      <c r="F91" s="22" t="str">
        <f>F14</f>
        <v xml:space="preserve"> </v>
      </c>
      <c r="I91" s="24" t="s">
        <v>22</v>
      </c>
      <c r="J91" s="49" t="str">
        <f>IF(J14="","",J14)</f>
        <v>15. 7. 2024</v>
      </c>
      <c r="L91" s="29"/>
    </row>
    <row r="92" spans="2:12" s="1" customFormat="1" ht="6.95" customHeight="1">
      <c r="B92" s="29"/>
      <c r="L92" s="29"/>
    </row>
    <row r="93" spans="2:12" s="1" customFormat="1" ht="15.2" customHeight="1">
      <c r="B93" s="29"/>
      <c r="C93" s="24" t="s">
        <v>24</v>
      </c>
      <c r="F93" s="22" t="str">
        <f>E17</f>
        <v xml:space="preserve"> </v>
      </c>
      <c r="I93" s="24" t="s">
        <v>29</v>
      </c>
      <c r="J93" s="27" t="str">
        <f>E23</f>
        <v xml:space="preserve"> </v>
      </c>
      <c r="L93" s="29"/>
    </row>
    <row r="94" spans="2:12" s="1" customFormat="1" ht="15.2" customHeight="1">
      <c r="B94" s="29"/>
      <c r="C94" s="24" t="s">
        <v>27</v>
      </c>
      <c r="F94" s="22" t="str">
        <f>IF(E20="","",E20)</f>
        <v>Vyplň údaj</v>
      </c>
      <c r="I94" s="24" t="s">
        <v>31</v>
      </c>
      <c r="J94" s="27" t="str">
        <f>E26</f>
        <v xml:space="preserve"> </v>
      </c>
      <c r="L94" s="29"/>
    </row>
    <row r="95" spans="2:12" s="1" customFormat="1" ht="10.35" customHeight="1">
      <c r="B95" s="29"/>
      <c r="L95" s="29"/>
    </row>
    <row r="96" spans="2:12" s="1" customFormat="1" ht="29.25" customHeight="1">
      <c r="B96" s="29"/>
      <c r="C96" s="103" t="s">
        <v>117</v>
      </c>
      <c r="D96" s="95"/>
      <c r="E96" s="95"/>
      <c r="F96" s="95"/>
      <c r="G96" s="95"/>
      <c r="H96" s="95"/>
      <c r="I96" s="95"/>
      <c r="J96" s="104" t="s">
        <v>118</v>
      </c>
      <c r="K96" s="95"/>
      <c r="L96" s="29"/>
    </row>
    <row r="97" spans="2:47" s="1" customFormat="1" ht="10.35" customHeight="1">
      <c r="B97" s="29"/>
      <c r="L97" s="29"/>
    </row>
    <row r="98" spans="2:47" s="1" customFormat="1" ht="22.9" customHeight="1">
      <c r="B98" s="29"/>
      <c r="C98" s="105" t="s">
        <v>119</v>
      </c>
      <c r="J98" s="63">
        <f>J123</f>
        <v>0</v>
      </c>
      <c r="L98" s="29"/>
      <c r="AU98" s="14" t="s">
        <v>83</v>
      </c>
    </row>
    <row r="99" spans="2:47" s="8" customFormat="1" ht="24.95" customHeight="1">
      <c r="B99" s="106"/>
      <c r="D99" s="107" t="s">
        <v>270</v>
      </c>
      <c r="E99" s="108"/>
      <c r="F99" s="108"/>
      <c r="G99" s="108"/>
      <c r="H99" s="108"/>
      <c r="I99" s="108"/>
      <c r="J99" s="109">
        <f>J124</f>
        <v>0</v>
      </c>
      <c r="L99" s="106"/>
    </row>
    <row r="100" spans="2:47" s="8" customFormat="1" ht="24.95" customHeight="1">
      <c r="B100" s="106"/>
      <c r="D100" s="107" t="s">
        <v>271</v>
      </c>
      <c r="E100" s="108"/>
      <c r="F100" s="108"/>
      <c r="G100" s="108"/>
      <c r="H100" s="108"/>
      <c r="I100" s="108"/>
      <c r="J100" s="109">
        <f>J202</f>
        <v>0</v>
      </c>
      <c r="L100" s="106"/>
    </row>
    <row r="101" spans="2:47" s="8" customFormat="1" ht="24.95" customHeight="1">
      <c r="B101" s="106"/>
      <c r="D101" s="107" t="s">
        <v>272</v>
      </c>
      <c r="E101" s="108"/>
      <c r="F101" s="108"/>
      <c r="G101" s="108"/>
      <c r="H101" s="108"/>
      <c r="I101" s="108"/>
      <c r="J101" s="109">
        <f>J283</f>
        <v>0</v>
      </c>
      <c r="L101" s="106"/>
    </row>
    <row r="102" spans="2:47" s="1" customFormat="1" ht="21.75" customHeight="1">
      <c r="B102" s="29"/>
      <c r="L102" s="29"/>
    </row>
    <row r="103" spans="2:47" s="1" customFormat="1" ht="6.95" customHeight="1"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29"/>
    </row>
    <row r="107" spans="2:47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9"/>
    </row>
    <row r="108" spans="2:47" s="1" customFormat="1" ht="24.95" customHeight="1">
      <c r="B108" s="29"/>
      <c r="C108" s="18" t="s">
        <v>121</v>
      </c>
      <c r="L108" s="29"/>
    </row>
    <row r="109" spans="2:47" s="1" customFormat="1" ht="6.95" customHeight="1">
      <c r="B109" s="29"/>
      <c r="L109" s="29"/>
    </row>
    <row r="110" spans="2:47" s="1" customFormat="1" ht="12" customHeight="1">
      <c r="B110" s="29"/>
      <c r="C110" s="24" t="s">
        <v>16</v>
      </c>
      <c r="L110" s="29"/>
    </row>
    <row r="111" spans="2:47" s="1" customFormat="1" ht="16.5" customHeight="1">
      <c r="B111" s="29"/>
      <c r="E111" s="227" t="str">
        <f>E7</f>
        <v>IP 4, IP 5, IP 7 v k.ú. Martinice u Holešova</v>
      </c>
      <c r="F111" s="228"/>
      <c r="G111" s="228"/>
      <c r="H111" s="228"/>
      <c r="L111" s="29"/>
    </row>
    <row r="112" spans="2:47" ht="12" customHeight="1">
      <c r="B112" s="17"/>
      <c r="C112" s="24" t="s">
        <v>114</v>
      </c>
      <c r="L112" s="17"/>
    </row>
    <row r="113" spans="2:65" s="1" customFormat="1" ht="16.5" customHeight="1">
      <c r="B113" s="29"/>
      <c r="E113" s="227" t="s">
        <v>150</v>
      </c>
      <c r="F113" s="229"/>
      <c r="G113" s="229"/>
      <c r="H113" s="229"/>
      <c r="L113" s="29"/>
    </row>
    <row r="114" spans="2:65" s="1" customFormat="1" ht="12" customHeight="1">
      <c r="B114" s="29"/>
      <c r="C114" s="24" t="s">
        <v>151</v>
      </c>
      <c r="L114" s="29"/>
    </row>
    <row r="115" spans="2:65" s="1" customFormat="1" ht="16.5" customHeight="1">
      <c r="B115" s="29"/>
      <c r="E115" s="191" t="str">
        <f>E11</f>
        <v>01.3 - VÝSADBA DŘEVIN</v>
      </c>
      <c r="F115" s="229"/>
      <c r="G115" s="229"/>
      <c r="H115" s="229"/>
      <c r="L115" s="29"/>
    </row>
    <row r="116" spans="2:65" s="1" customFormat="1" ht="6.95" customHeight="1">
      <c r="B116" s="29"/>
      <c r="L116" s="29"/>
    </row>
    <row r="117" spans="2:65" s="1" customFormat="1" ht="12" customHeight="1">
      <c r="B117" s="29"/>
      <c r="C117" s="24" t="s">
        <v>20</v>
      </c>
      <c r="F117" s="22" t="str">
        <f>F14</f>
        <v xml:space="preserve"> </v>
      </c>
      <c r="I117" s="24" t="s">
        <v>22</v>
      </c>
      <c r="J117" s="49" t="str">
        <f>IF(J14="","",J14)</f>
        <v>15. 7. 2024</v>
      </c>
      <c r="L117" s="29"/>
    </row>
    <row r="118" spans="2:65" s="1" customFormat="1" ht="6.95" customHeight="1">
      <c r="B118" s="29"/>
      <c r="L118" s="29"/>
    </row>
    <row r="119" spans="2:65" s="1" customFormat="1" ht="15.2" customHeight="1">
      <c r="B119" s="29"/>
      <c r="C119" s="24" t="s">
        <v>24</v>
      </c>
      <c r="F119" s="22" t="str">
        <f>E17</f>
        <v xml:space="preserve"> </v>
      </c>
      <c r="I119" s="24" t="s">
        <v>29</v>
      </c>
      <c r="J119" s="27" t="str">
        <f>E23</f>
        <v xml:space="preserve"> </v>
      </c>
      <c r="L119" s="29"/>
    </row>
    <row r="120" spans="2:65" s="1" customFormat="1" ht="15.2" customHeight="1">
      <c r="B120" s="29"/>
      <c r="C120" s="24" t="s">
        <v>27</v>
      </c>
      <c r="F120" s="22" t="str">
        <f>IF(E20="","",E20)</f>
        <v>Vyplň údaj</v>
      </c>
      <c r="I120" s="24" t="s">
        <v>31</v>
      </c>
      <c r="J120" s="27" t="str">
        <f>E26</f>
        <v xml:space="preserve"> </v>
      </c>
      <c r="L120" s="29"/>
    </row>
    <row r="121" spans="2:65" s="1" customFormat="1" ht="10.35" customHeight="1">
      <c r="B121" s="29"/>
      <c r="L121" s="29"/>
    </row>
    <row r="122" spans="2:65" s="9" customFormat="1" ht="29.25" customHeight="1">
      <c r="B122" s="110"/>
      <c r="C122" s="111" t="s">
        <v>122</v>
      </c>
      <c r="D122" s="112" t="s">
        <v>58</v>
      </c>
      <c r="E122" s="112" t="s">
        <v>54</v>
      </c>
      <c r="F122" s="112" t="s">
        <v>55</v>
      </c>
      <c r="G122" s="112" t="s">
        <v>123</v>
      </c>
      <c r="H122" s="112" t="s">
        <v>124</v>
      </c>
      <c r="I122" s="112" t="s">
        <v>125</v>
      </c>
      <c r="J122" s="112" t="s">
        <v>118</v>
      </c>
      <c r="K122" s="113" t="s">
        <v>126</v>
      </c>
      <c r="L122" s="110"/>
      <c r="M122" s="56" t="s">
        <v>1</v>
      </c>
      <c r="N122" s="57" t="s">
        <v>37</v>
      </c>
      <c r="O122" s="57" t="s">
        <v>127</v>
      </c>
      <c r="P122" s="57" t="s">
        <v>128</v>
      </c>
      <c r="Q122" s="57" t="s">
        <v>129</v>
      </c>
      <c r="R122" s="57" t="s">
        <v>130</v>
      </c>
      <c r="S122" s="57" t="s">
        <v>131</v>
      </c>
      <c r="T122" s="58" t="s">
        <v>132</v>
      </c>
    </row>
    <row r="123" spans="2:65" s="1" customFormat="1" ht="22.9" customHeight="1">
      <c r="B123" s="29"/>
      <c r="C123" s="61" t="s">
        <v>133</v>
      </c>
      <c r="J123" s="114">
        <f>BK123</f>
        <v>0</v>
      </c>
      <c r="L123" s="29"/>
      <c r="M123" s="59"/>
      <c r="N123" s="50"/>
      <c r="O123" s="50"/>
      <c r="P123" s="115">
        <f>P124+P202+P283</f>
        <v>0</v>
      </c>
      <c r="Q123" s="50"/>
      <c r="R123" s="115">
        <f>R124+R202+R283</f>
        <v>267.93042600000001</v>
      </c>
      <c r="S123" s="50"/>
      <c r="T123" s="116">
        <f>T124+T202+T283</f>
        <v>0</v>
      </c>
      <c r="AT123" s="14" t="s">
        <v>72</v>
      </c>
      <c r="AU123" s="14" t="s">
        <v>83</v>
      </c>
      <c r="BK123" s="117">
        <f>BK124+BK202+BK283</f>
        <v>0</v>
      </c>
    </row>
    <row r="124" spans="2:65" s="10" customFormat="1" ht="25.9" customHeight="1">
      <c r="B124" s="118"/>
      <c r="D124" s="119" t="s">
        <v>72</v>
      </c>
      <c r="E124" s="120" t="s">
        <v>110</v>
      </c>
      <c r="F124" s="120" t="s">
        <v>273</v>
      </c>
      <c r="I124" s="121"/>
      <c r="J124" s="122">
        <f>BK124</f>
        <v>0</v>
      </c>
      <c r="L124" s="118"/>
      <c r="M124" s="123"/>
      <c r="P124" s="124">
        <f>SUM(P125:P201)</f>
        <v>0</v>
      </c>
      <c r="R124" s="124">
        <f>SUM(R125:R201)</f>
        <v>11.742010000000002</v>
      </c>
      <c r="T124" s="125">
        <f>SUM(T125:T201)</f>
        <v>0</v>
      </c>
      <c r="AR124" s="119" t="s">
        <v>135</v>
      </c>
      <c r="AT124" s="126" t="s">
        <v>72</v>
      </c>
      <c r="AU124" s="126" t="s">
        <v>73</v>
      </c>
      <c r="AY124" s="119" t="s">
        <v>136</v>
      </c>
      <c r="BK124" s="127">
        <f>SUM(BK125:BK201)</f>
        <v>0</v>
      </c>
    </row>
    <row r="125" spans="2:65" s="1" customFormat="1" ht="16.5" customHeight="1">
      <c r="B125" s="29"/>
      <c r="C125" s="128" t="s">
        <v>81</v>
      </c>
      <c r="D125" s="128" t="s">
        <v>137</v>
      </c>
      <c r="E125" s="129" t="s">
        <v>274</v>
      </c>
      <c r="F125" s="130" t="s">
        <v>275</v>
      </c>
      <c r="G125" s="131" t="s">
        <v>192</v>
      </c>
      <c r="H125" s="132">
        <v>86</v>
      </c>
      <c r="I125" s="133"/>
      <c r="J125" s="134">
        <f>ROUND(I125*H125,2)</f>
        <v>0</v>
      </c>
      <c r="K125" s="130" t="s">
        <v>141</v>
      </c>
      <c r="L125" s="29"/>
      <c r="M125" s="135" t="s">
        <v>1</v>
      </c>
      <c r="N125" s="136" t="s">
        <v>38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135</v>
      </c>
      <c r="AT125" s="139" t="s">
        <v>137</v>
      </c>
      <c r="AU125" s="139" t="s">
        <v>81</v>
      </c>
      <c r="AY125" s="14" t="s">
        <v>136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4" t="s">
        <v>81</v>
      </c>
      <c r="BK125" s="140">
        <f>ROUND(I125*H125,2)</f>
        <v>0</v>
      </c>
      <c r="BL125" s="14" t="s">
        <v>135</v>
      </c>
      <c r="BM125" s="139" t="s">
        <v>276</v>
      </c>
    </row>
    <row r="126" spans="2:65" s="11" customFormat="1">
      <c r="B126" s="150"/>
      <c r="D126" s="141" t="s">
        <v>167</v>
      </c>
      <c r="E126" s="151" t="s">
        <v>277</v>
      </c>
      <c r="F126" s="152" t="s">
        <v>278</v>
      </c>
      <c r="H126" s="153">
        <v>12</v>
      </c>
      <c r="I126" s="154"/>
      <c r="L126" s="150"/>
      <c r="M126" s="155"/>
      <c r="T126" s="156"/>
      <c r="AT126" s="151" t="s">
        <v>167</v>
      </c>
      <c r="AU126" s="151" t="s">
        <v>81</v>
      </c>
      <c r="AV126" s="11" t="s">
        <v>90</v>
      </c>
      <c r="AW126" s="11" t="s">
        <v>30</v>
      </c>
      <c r="AX126" s="11" t="s">
        <v>73</v>
      </c>
      <c r="AY126" s="151" t="s">
        <v>136</v>
      </c>
    </row>
    <row r="127" spans="2:65" s="11" customFormat="1">
      <c r="B127" s="150"/>
      <c r="D127" s="141" t="s">
        <v>167</v>
      </c>
      <c r="E127" s="151" t="s">
        <v>219</v>
      </c>
      <c r="F127" s="152" t="s">
        <v>279</v>
      </c>
      <c r="H127" s="153">
        <v>8</v>
      </c>
      <c r="I127" s="154"/>
      <c r="L127" s="150"/>
      <c r="M127" s="155"/>
      <c r="T127" s="156"/>
      <c r="AT127" s="151" t="s">
        <v>167</v>
      </c>
      <c r="AU127" s="151" t="s">
        <v>81</v>
      </c>
      <c r="AV127" s="11" t="s">
        <v>90</v>
      </c>
      <c r="AW127" s="11" t="s">
        <v>30</v>
      </c>
      <c r="AX127" s="11" t="s">
        <v>73</v>
      </c>
      <c r="AY127" s="151" t="s">
        <v>136</v>
      </c>
    </row>
    <row r="128" spans="2:65" s="11" customFormat="1">
      <c r="B128" s="150"/>
      <c r="D128" s="141" t="s">
        <v>167</v>
      </c>
      <c r="E128" s="151" t="s">
        <v>220</v>
      </c>
      <c r="F128" s="152" t="s">
        <v>280</v>
      </c>
      <c r="H128" s="153">
        <v>20</v>
      </c>
      <c r="I128" s="154"/>
      <c r="L128" s="150"/>
      <c r="M128" s="155"/>
      <c r="T128" s="156"/>
      <c r="AT128" s="151" t="s">
        <v>167</v>
      </c>
      <c r="AU128" s="151" t="s">
        <v>81</v>
      </c>
      <c r="AV128" s="11" t="s">
        <v>90</v>
      </c>
      <c r="AW128" s="11" t="s">
        <v>30</v>
      </c>
      <c r="AX128" s="11" t="s">
        <v>73</v>
      </c>
      <c r="AY128" s="151" t="s">
        <v>136</v>
      </c>
    </row>
    <row r="129" spans="2:65" s="11" customFormat="1">
      <c r="B129" s="150"/>
      <c r="D129" s="141" t="s">
        <v>167</v>
      </c>
      <c r="E129" s="151" t="s">
        <v>222</v>
      </c>
      <c r="F129" s="152" t="s">
        <v>281</v>
      </c>
      <c r="H129" s="153">
        <v>3</v>
      </c>
      <c r="I129" s="154"/>
      <c r="L129" s="150"/>
      <c r="M129" s="155"/>
      <c r="T129" s="156"/>
      <c r="AT129" s="151" t="s">
        <v>167</v>
      </c>
      <c r="AU129" s="151" t="s">
        <v>81</v>
      </c>
      <c r="AV129" s="11" t="s">
        <v>90</v>
      </c>
      <c r="AW129" s="11" t="s">
        <v>30</v>
      </c>
      <c r="AX129" s="11" t="s">
        <v>73</v>
      </c>
      <c r="AY129" s="151" t="s">
        <v>136</v>
      </c>
    </row>
    <row r="130" spans="2:65" s="11" customFormat="1">
      <c r="B130" s="150"/>
      <c r="D130" s="141" t="s">
        <v>167</v>
      </c>
      <c r="E130" s="151" t="s">
        <v>223</v>
      </c>
      <c r="F130" s="152" t="s">
        <v>282</v>
      </c>
      <c r="H130" s="153">
        <v>14</v>
      </c>
      <c r="I130" s="154"/>
      <c r="L130" s="150"/>
      <c r="M130" s="155"/>
      <c r="T130" s="156"/>
      <c r="AT130" s="151" t="s">
        <v>167</v>
      </c>
      <c r="AU130" s="151" t="s">
        <v>81</v>
      </c>
      <c r="AV130" s="11" t="s">
        <v>90</v>
      </c>
      <c r="AW130" s="11" t="s">
        <v>30</v>
      </c>
      <c r="AX130" s="11" t="s">
        <v>73</v>
      </c>
      <c r="AY130" s="151" t="s">
        <v>136</v>
      </c>
    </row>
    <row r="131" spans="2:65" s="11" customFormat="1">
      <c r="B131" s="150"/>
      <c r="D131" s="141" t="s">
        <v>167</v>
      </c>
      <c r="E131" s="151" t="s">
        <v>225</v>
      </c>
      <c r="F131" s="152" t="s">
        <v>283</v>
      </c>
      <c r="H131" s="153">
        <v>21</v>
      </c>
      <c r="I131" s="154"/>
      <c r="L131" s="150"/>
      <c r="M131" s="155"/>
      <c r="T131" s="156"/>
      <c r="AT131" s="151" t="s">
        <v>167</v>
      </c>
      <c r="AU131" s="151" t="s">
        <v>81</v>
      </c>
      <c r="AV131" s="11" t="s">
        <v>90</v>
      </c>
      <c r="AW131" s="11" t="s">
        <v>30</v>
      </c>
      <c r="AX131" s="11" t="s">
        <v>73</v>
      </c>
      <c r="AY131" s="151" t="s">
        <v>136</v>
      </c>
    </row>
    <row r="132" spans="2:65" s="11" customFormat="1">
      <c r="B132" s="150"/>
      <c r="D132" s="141" t="s">
        <v>167</v>
      </c>
      <c r="E132" s="151" t="s">
        <v>226</v>
      </c>
      <c r="F132" s="152" t="s">
        <v>284</v>
      </c>
      <c r="H132" s="153">
        <v>8</v>
      </c>
      <c r="I132" s="154"/>
      <c r="L132" s="150"/>
      <c r="M132" s="155"/>
      <c r="T132" s="156"/>
      <c r="AT132" s="151" t="s">
        <v>167</v>
      </c>
      <c r="AU132" s="151" t="s">
        <v>81</v>
      </c>
      <c r="AV132" s="11" t="s">
        <v>90</v>
      </c>
      <c r="AW132" s="11" t="s">
        <v>30</v>
      </c>
      <c r="AX132" s="11" t="s">
        <v>73</v>
      </c>
      <c r="AY132" s="151" t="s">
        <v>136</v>
      </c>
    </row>
    <row r="133" spans="2:65" s="11" customFormat="1">
      <c r="B133" s="150"/>
      <c r="D133" s="141" t="s">
        <v>167</v>
      </c>
      <c r="E133" s="151" t="s">
        <v>285</v>
      </c>
      <c r="F133" s="152" t="s">
        <v>286</v>
      </c>
      <c r="H133" s="153">
        <v>86</v>
      </c>
      <c r="I133" s="154"/>
      <c r="L133" s="150"/>
      <c r="M133" s="155"/>
      <c r="T133" s="156"/>
      <c r="AT133" s="151" t="s">
        <v>167</v>
      </c>
      <c r="AU133" s="151" t="s">
        <v>81</v>
      </c>
      <c r="AV133" s="11" t="s">
        <v>90</v>
      </c>
      <c r="AW133" s="11" t="s">
        <v>30</v>
      </c>
      <c r="AX133" s="11" t="s">
        <v>81</v>
      </c>
      <c r="AY133" s="151" t="s">
        <v>136</v>
      </c>
    </row>
    <row r="134" spans="2:65" s="1" customFormat="1" ht="44.25" customHeight="1">
      <c r="B134" s="29"/>
      <c r="C134" s="128" t="s">
        <v>90</v>
      </c>
      <c r="D134" s="128" t="s">
        <v>137</v>
      </c>
      <c r="E134" s="129" t="s">
        <v>287</v>
      </c>
      <c r="F134" s="130" t="s">
        <v>288</v>
      </c>
      <c r="G134" s="131" t="s">
        <v>289</v>
      </c>
      <c r="H134" s="132">
        <v>86</v>
      </c>
      <c r="I134" s="133"/>
      <c r="J134" s="134">
        <f>ROUND(I134*H134,2)</f>
        <v>0</v>
      </c>
      <c r="K134" s="130" t="s">
        <v>158</v>
      </c>
      <c r="L134" s="29"/>
      <c r="M134" s="135" t="s">
        <v>1</v>
      </c>
      <c r="N134" s="136" t="s">
        <v>38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135</v>
      </c>
      <c r="AT134" s="139" t="s">
        <v>137</v>
      </c>
      <c r="AU134" s="139" t="s">
        <v>81</v>
      </c>
      <c r="AY134" s="14" t="s">
        <v>136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4" t="s">
        <v>81</v>
      </c>
      <c r="BK134" s="140">
        <f>ROUND(I134*H134,2)</f>
        <v>0</v>
      </c>
      <c r="BL134" s="14" t="s">
        <v>135</v>
      </c>
      <c r="BM134" s="139" t="s">
        <v>290</v>
      </c>
    </row>
    <row r="135" spans="2:65" s="1" customFormat="1">
      <c r="B135" s="29"/>
      <c r="D135" s="148" t="s">
        <v>160</v>
      </c>
      <c r="F135" s="149" t="s">
        <v>291</v>
      </c>
      <c r="I135" s="143"/>
      <c r="L135" s="29"/>
      <c r="M135" s="144"/>
      <c r="T135" s="53"/>
      <c r="AT135" s="14" t="s">
        <v>160</v>
      </c>
      <c r="AU135" s="14" t="s">
        <v>81</v>
      </c>
    </row>
    <row r="136" spans="2:65" s="11" customFormat="1">
      <c r="B136" s="150"/>
      <c r="D136" s="141" t="s">
        <v>167</v>
      </c>
      <c r="E136" s="151" t="s">
        <v>168</v>
      </c>
      <c r="F136" s="152" t="s">
        <v>292</v>
      </c>
      <c r="H136" s="153">
        <v>86</v>
      </c>
      <c r="I136" s="154"/>
      <c r="L136" s="150"/>
      <c r="M136" s="155"/>
      <c r="T136" s="156"/>
      <c r="AT136" s="151" t="s">
        <v>167</v>
      </c>
      <c r="AU136" s="151" t="s">
        <v>81</v>
      </c>
      <c r="AV136" s="11" t="s">
        <v>90</v>
      </c>
      <c r="AW136" s="11" t="s">
        <v>30</v>
      </c>
      <c r="AX136" s="11" t="s">
        <v>81</v>
      </c>
      <c r="AY136" s="151" t="s">
        <v>136</v>
      </c>
    </row>
    <row r="137" spans="2:65" s="1" customFormat="1" ht="37.9" customHeight="1">
      <c r="B137" s="29"/>
      <c r="C137" s="128" t="s">
        <v>170</v>
      </c>
      <c r="D137" s="128" t="s">
        <v>137</v>
      </c>
      <c r="E137" s="129" t="s">
        <v>293</v>
      </c>
      <c r="F137" s="130" t="s">
        <v>294</v>
      </c>
      <c r="G137" s="131" t="s">
        <v>289</v>
      </c>
      <c r="H137" s="132">
        <v>86</v>
      </c>
      <c r="I137" s="133"/>
      <c r="J137" s="134">
        <f>ROUND(I137*H137,2)</f>
        <v>0</v>
      </c>
      <c r="K137" s="130" t="s">
        <v>158</v>
      </c>
      <c r="L137" s="29"/>
      <c r="M137" s="135" t="s">
        <v>1</v>
      </c>
      <c r="N137" s="136" t="s">
        <v>38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135</v>
      </c>
      <c r="AT137" s="139" t="s">
        <v>137</v>
      </c>
      <c r="AU137" s="139" t="s">
        <v>81</v>
      </c>
      <c r="AY137" s="14" t="s">
        <v>136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4" t="s">
        <v>81</v>
      </c>
      <c r="BK137" s="140">
        <f>ROUND(I137*H137,2)</f>
        <v>0</v>
      </c>
      <c r="BL137" s="14" t="s">
        <v>135</v>
      </c>
      <c r="BM137" s="139" t="s">
        <v>295</v>
      </c>
    </row>
    <row r="138" spans="2:65" s="1" customFormat="1">
      <c r="B138" s="29"/>
      <c r="D138" s="148" t="s">
        <v>160</v>
      </c>
      <c r="F138" s="149" t="s">
        <v>296</v>
      </c>
      <c r="I138" s="143"/>
      <c r="L138" s="29"/>
      <c r="M138" s="144"/>
      <c r="T138" s="53"/>
      <c r="AT138" s="14" t="s">
        <v>160</v>
      </c>
      <c r="AU138" s="14" t="s">
        <v>81</v>
      </c>
    </row>
    <row r="139" spans="2:65" s="11" customFormat="1">
      <c r="B139" s="150"/>
      <c r="D139" s="141" t="s">
        <v>167</v>
      </c>
      <c r="E139" s="151" t="s">
        <v>175</v>
      </c>
      <c r="F139" s="152" t="s">
        <v>292</v>
      </c>
      <c r="H139" s="153">
        <v>86</v>
      </c>
      <c r="I139" s="154"/>
      <c r="L139" s="150"/>
      <c r="M139" s="155"/>
      <c r="T139" s="156"/>
      <c r="AT139" s="151" t="s">
        <v>167</v>
      </c>
      <c r="AU139" s="151" t="s">
        <v>81</v>
      </c>
      <c r="AV139" s="11" t="s">
        <v>90</v>
      </c>
      <c r="AW139" s="11" t="s">
        <v>30</v>
      </c>
      <c r="AX139" s="11" t="s">
        <v>81</v>
      </c>
      <c r="AY139" s="151" t="s">
        <v>136</v>
      </c>
    </row>
    <row r="140" spans="2:65" s="1" customFormat="1" ht="24.2" customHeight="1">
      <c r="B140" s="29"/>
      <c r="C140" s="128" t="s">
        <v>135</v>
      </c>
      <c r="D140" s="128" t="s">
        <v>137</v>
      </c>
      <c r="E140" s="129" t="s">
        <v>297</v>
      </c>
      <c r="F140" s="130" t="s">
        <v>298</v>
      </c>
      <c r="G140" s="131" t="s">
        <v>289</v>
      </c>
      <c r="H140" s="132">
        <v>86</v>
      </c>
      <c r="I140" s="133"/>
      <c r="J140" s="134">
        <f>ROUND(I140*H140,2)</f>
        <v>0</v>
      </c>
      <c r="K140" s="130" t="s">
        <v>158</v>
      </c>
      <c r="L140" s="29"/>
      <c r="M140" s="135" t="s">
        <v>1</v>
      </c>
      <c r="N140" s="136" t="s">
        <v>38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135</v>
      </c>
      <c r="AT140" s="139" t="s">
        <v>137</v>
      </c>
      <c r="AU140" s="139" t="s">
        <v>81</v>
      </c>
      <c r="AY140" s="14" t="s">
        <v>136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4" t="s">
        <v>81</v>
      </c>
      <c r="BK140" s="140">
        <f>ROUND(I140*H140,2)</f>
        <v>0</v>
      </c>
      <c r="BL140" s="14" t="s">
        <v>135</v>
      </c>
      <c r="BM140" s="139" t="s">
        <v>299</v>
      </c>
    </row>
    <row r="141" spans="2:65" s="1" customFormat="1">
      <c r="B141" s="29"/>
      <c r="D141" s="148" t="s">
        <v>160</v>
      </c>
      <c r="F141" s="149" t="s">
        <v>300</v>
      </c>
      <c r="I141" s="143"/>
      <c r="L141" s="29"/>
      <c r="M141" s="144"/>
      <c r="T141" s="53"/>
      <c r="AT141" s="14" t="s">
        <v>160</v>
      </c>
      <c r="AU141" s="14" t="s">
        <v>81</v>
      </c>
    </row>
    <row r="142" spans="2:65" s="11" customFormat="1">
      <c r="B142" s="150"/>
      <c r="D142" s="141" t="s">
        <v>167</v>
      </c>
      <c r="E142" s="151" t="s">
        <v>180</v>
      </c>
      <c r="F142" s="152" t="s">
        <v>292</v>
      </c>
      <c r="H142" s="153">
        <v>86</v>
      </c>
      <c r="I142" s="154"/>
      <c r="L142" s="150"/>
      <c r="M142" s="155"/>
      <c r="T142" s="156"/>
      <c r="AT142" s="151" t="s">
        <v>167</v>
      </c>
      <c r="AU142" s="151" t="s">
        <v>81</v>
      </c>
      <c r="AV142" s="11" t="s">
        <v>90</v>
      </c>
      <c r="AW142" s="11" t="s">
        <v>30</v>
      </c>
      <c r="AX142" s="11" t="s">
        <v>81</v>
      </c>
      <c r="AY142" s="151" t="s">
        <v>136</v>
      </c>
    </row>
    <row r="143" spans="2:65" s="1" customFormat="1" ht="24.2" customHeight="1">
      <c r="B143" s="29"/>
      <c r="C143" s="128" t="s">
        <v>204</v>
      </c>
      <c r="D143" s="128" t="s">
        <v>137</v>
      </c>
      <c r="E143" s="129" t="s">
        <v>301</v>
      </c>
      <c r="F143" s="130" t="s">
        <v>302</v>
      </c>
      <c r="G143" s="131" t="s">
        <v>192</v>
      </c>
      <c r="H143" s="132">
        <v>516</v>
      </c>
      <c r="I143" s="133"/>
      <c r="J143" s="134">
        <f>ROUND(I143*H143,2)</f>
        <v>0</v>
      </c>
      <c r="K143" s="130" t="s">
        <v>141</v>
      </c>
      <c r="L143" s="29"/>
      <c r="M143" s="135" t="s">
        <v>1</v>
      </c>
      <c r="N143" s="136" t="s">
        <v>38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135</v>
      </c>
      <c r="AT143" s="139" t="s">
        <v>137</v>
      </c>
      <c r="AU143" s="139" t="s">
        <v>81</v>
      </c>
      <c r="AY143" s="14" t="s">
        <v>136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4" t="s">
        <v>81</v>
      </c>
      <c r="BK143" s="140">
        <f>ROUND(I143*H143,2)</f>
        <v>0</v>
      </c>
      <c r="BL143" s="14" t="s">
        <v>135</v>
      </c>
      <c r="BM143" s="139" t="s">
        <v>303</v>
      </c>
    </row>
    <row r="144" spans="2:65" s="1" customFormat="1">
      <c r="B144" s="29"/>
      <c r="D144" s="141" t="s">
        <v>143</v>
      </c>
      <c r="F144" s="142" t="s">
        <v>304</v>
      </c>
      <c r="I144" s="143"/>
      <c r="L144" s="29"/>
      <c r="M144" s="144"/>
      <c r="T144" s="53"/>
      <c r="AT144" s="14" t="s">
        <v>143</v>
      </c>
      <c r="AU144" s="14" t="s">
        <v>81</v>
      </c>
    </row>
    <row r="145" spans="2:65" s="11" customFormat="1">
      <c r="B145" s="150"/>
      <c r="D145" s="141" t="s">
        <v>167</v>
      </c>
      <c r="E145" s="151" t="s">
        <v>305</v>
      </c>
      <c r="F145" s="152" t="s">
        <v>306</v>
      </c>
      <c r="H145" s="153">
        <v>516</v>
      </c>
      <c r="I145" s="154"/>
      <c r="L145" s="150"/>
      <c r="M145" s="155"/>
      <c r="T145" s="156"/>
      <c r="AT145" s="151" t="s">
        <v>167</v>
      </c>
      <c r="AU145" s="151" t="s">
        <v>81</v>
      </c>
      <c r="AV145" s="11" t="s">
        <v>90</v>
      </c>
      <c r="AW145" s="11" t="s">
        <v>30</v>
      </c>
      <c r="AX145" s="11" t="s">
        <v>81</v>
      </c>
      <c r="AY145" s="151" t="s">
        <v>136</v>
      </c>
    </row>
    <row r="146" spans="2:65" s="1" customFormat="1" ht="16.5" customHeight="1">
      <c r="B146" s="29"/>
      <c r="C146" s="160" t="s">
        <v>209</v>
      </c>
      <c r="D146" s="160" t="s">
        <v>140</v>
      </c>
      <c r="E146" s="161" t="s">
        <v>307</v>
      </c>
      <c r="F146" s="162" t="s">
        <v>308</v>
      </c>
      <c r="G146" s="163" t="s">
        <v>192</v>
      </c>
      <c r="H146" s="164">
        <v>516</v>
      </c>
      <c r="I146" s="165"/>
      <c r="J146" s="166">
        <f>ROUND(I146*H146,2)</f>
        <v>0</v>
      </c>
      <c r="K146" s="162" t="s">
        <v>141</v>
      </c>
      <c r="L146" s="167"/>
      <c r="M146" s="168" t="s">
        <v>1</v>
      </c>
      <c r="N146" s="169" t="s">
        <v>38</v>
      </c>
      <c r="P146" s="137">
        <f>O146*H146</f>
        <v>0</v>
      </c>
      <c r="Q146" s="137">
        <v>1.0000000000000001E-5</v>
      </c>
      <c r="R146" s="137">
        <f>Q146*H146</f>
        <v>5.1600000000000005E-3</v>
      </c>
      <c r="S146" s="137">
        <v>0</v>
      </c>
      <c r="T146" s="138">
        <f>S146*H146</f>
        <v>0</v>
      </c>
      <c r="AR146" s="139" t="s">
        <v>193</v>
      </c>
      <c r="AT146" s="139" t="s">
        <v>140</v>
      </c>
      <c r="AU146" s="139" t="s">
        <v>81</v>
      </c>
      <c r="AY146" s="14" t="s">
        <v>136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4" t="s">
        <v>81</v>
      </c>
      <c r="BK146" s="140">
        <f>ROUND(I146*H146,2)</f>
        <v>0</v>
      </c>
      <c r="BL146" s="14" t="s">
        <v>135</v>
      </c>
      <c r="BM146" s="139" t="s">
        <v>309</v>
      </c>
    </row>
    <row r="147" spans="2:65" s="11" customFormat="1">
      <c r="B147" s="150"/>
      <c r="D147" s="141" t="s">
        <v>167</v>
      </c>
      <c r="E147" s="151" t="s">
        <v>310</v>
      </c>
      <c r="F147" s="152" t="s">
        <v>311</v>
      </c>
      <c r="H147" s="153">
        <v>516</v>
      </c>
      <c r="I147" s="154"/>
      <c r="L147" s="150"/>
      <c r="M147" s="155"/>
      <c r="T147" s="156"/>
      <c r="AT147" s="151" t="s">
        <v>167</v>
      </c>
      <c r="AU147" s="151" t="s">
        <v>81</v>
      </c>
      <c r="AV147" s="11" t="s">
        <v>90</v>
      </c>
      <c r="AW147" s="11" t="s">
        <v>30</v>
      </c>
      <c r="AX147" s="11" t="s">
        <v>81</v>
      </c>
      <c r="AY147" s="151" t="s">
        <v>136</v>
      </c>
    </row>
    <row r="148" spans="2:65" s="1" customFormat="1" ht="24.2" customHeight="1">
      <c r="B148" s="29"/>
      <c r="C148" s="128" t="s">
        <v>213</v>
      </c>
      <c r="D148" s="128" t="s">
        <v>137</v>
      </c>
      <c r="E148" s="129" t="s">
        <v>312</v>
      </c>
      <c r="F148" s="130" t="s">
        <v>313</v>
      </c>
      <c r="G148" s="131" t="s">
        <v>192</v>
      </c>
      <c r="H148" s="132">
        <v>86</v>
      </c>
      <c r="I148" s="133"/>
      <c r="J148" s="134">
        <f>ROUND(I148*H148,2)</f>
        <v>0</v>
      </c>
      <c r="K148" s="130" t="s">
        <v>141</v>
      </c>
      <c r="L148" s="29"/>
      <c r="M148" s="135" t="s">
        <v>1</v>
      </c>
      <c r="N148" s="136" t="s">
        <v>38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135</v>
      </c>
      <c r="AT148" s="139" t="s">
        <v>137</v>
      </c>
      <c r="AU148" s="139" t="s">
        <v>81</v>
      </c>
      <c r="AY148" s="14" t="s">
        <v>136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4" t="s">
        <v>81</v>
      </c>
      <c r="BK148" s="140">
        <f>ROUND(I148*H148,2)</f>
        <v>0</v>
      </c>
      <c r="BL148" s="14" t="s">
        <v>135</v>
      </c>
      <c r="BM148" s="139" t="s">
        <v>314</v>
      </c>
    </row>
    <row r="149" spans="2:65" s="11" customFormat="1">
      <c r="B149" s="150"/>
      <c r="D149" s="141" t="s">
        <v>167</v>
      </c>
      <c r="E149" s="151" t="s">
        <v>315</v>
      </c>
      <c r="F149" s="152" t="s">
        <v>292</v>
      </c>
      <c r="H149" s="153">
        <v>86</v>
      </c>
      <c r="I149" s="154"/>
      <c r="L149" s="150"/>
      <c r="M149" s="155"/>
      <c r="T149" s="156"/>
      <c r="AT149" s="151" t="s">
        <v>167</v>
      </c>
      <c r="AU149" s="151" t="s">
        <v>81</v>
      </c>
      <c r="AV149" s="11" t="s">
        <v>90</v>
      </c>
      <c r="AW149" s="11" t="s">
        <v>30</v>
      </c>
      <c r="AX149" s="11" t="s">
        <v>81</v>
      </c>
      <c r="AY149" s="151" t="s">
        <v>136</v>
      </c>
    </row>
    <row r="150" spans="2:65" s="1" customFormat="1" ht="16.5" customHeight="1">
      <c r="B150" s="29"/>
      <c r="C150" s="160" t="s">
        <v>193</v>
      </c>
      <c r="D150" s="160" t="s">
        <v>140</v>
      </c>
      <c r="E150" s="161" t="s">
        <v>316</v>
      </c>
      <c r="F150" s="162" t="s">
        <v>317</v>
      </c>
      <c r="G150" s="163" t="s">
        <v>318</v>
      </c>
      <c r="H150" s="164">
        <v>21.5</v>
      </c>
      <c r="I150" s="165"/>
      <c r="J150" s="166">
        <f>ROUND(I150*H150,2)</f>
        <v>0</v>
      </c>
      <c r="K150" s="162" t="s">
        <v>141</v>
      </c>
      <c r="L150" s="167"/>
      <c r="M150" s="168" t="s">
        <v>1</v>
      </c>
      <c r="N150" s="169" t="s">
        <v>38</v>
      </c>
      <c r="P150" s="137">
        <f>O150*H150</f>
        <v>0</v>
      </c>
      <c r="Q150" s="137">
        <v>1E-3</v>
      </c>
      <c r="R150" s="137">
        <f>Q150*H150</f>
        <v>2.1500000000000002E-2</v>
      </c>
      <c r="S150" s="137">
        <v>0</v>
      </c>
      <c r="T150" s="138">
        <f>S150*H150</f>
        <v>0</v>
      </c>
      <c r="AR150" s="139" t="s">
        <v>193</v>
      </c>
      <c r="AT150" s="139" t="s">
        <v>140</v>
      </c>
      <c r="AU150" s="139" t="s">
        <v>81</v>
      </c>
      <c r="AY150" s="14" t="s">
        <v>136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4" t="s">
        <v>81</v>
      </c>
      <c r="BK150" s="140">
        <f>ROUND(I150*H150,2)</f>
        <v>0</v>
      </c>
      <c r="BL150" s="14" t="s">
        <v>135</v>
      </c>
      <c r="BM150" s="139" t="s">
        <v>319</v>
      </c>
    </row>
    <row r="151" spans="2:65" s="1" customFormat="1">
      <c r="B151" s="29"/>
      <c r="D151" s="141" t="s">
        <v>143</v>
      </c>
      <c r="F151" s="142" t="s">
        <v>320</v>
      </c>
      <c r="I151" s="143"/>
      <c r="L151" s="29"/>
      <c r="M151" s="144"/>
      <c r="T151" s="53"/>
      <c r="AT151" s="14" t="s">
        <v>143</v>
      </c>
      <c r="AU151" s="14" t="s">
        <v>81</v>
      </c>
    </row>
    <row r="152" spans="2:65" s="11" customFormat="1">
      <c r="B152" s="150"/>
      <c r="D152" s="141" t="s">
        <v>167</v>
      </c>
      <c r="E152" s="151" t="s">
        <v>321</v>
      </c>
      <c r="F152" s="152" t="s">
        <v>322</v>
      </c>
      <c r="H152" s="153">
        <v>21.5</v>
      </c>
      <c r="I152" s="154"/>
      <c r="L152" s="150"/>
      <c r="M152" s="155"/>
      <c r="T152" s="156"/>
      <c r="AT152" s="151" t="s">
        <v>167</v>
      </c>
      <c r="AU152" s="151" t="s">
        <v>81</v>
      </c>
      <c r="AV152" s="11" t="s">
        <v>90</v>
      </c>
      <c r="AW152" s="11" t="s">
        <v>30</v>
      </c>
      <c r="AX152" s="11" t="s">
        <v>81</v>
      </c>
      <c r="AY152" s="151" t="s">
        <v>136</v>
      </c>
    </row>
    <row r="153" spans="2:65" s="1" customFormat="1" ht="24.2" customHeight="1">
      <c r="B153" s="29"/>
      <c r="C153" s="128" t="s">
        <v>323</v>
      </c>
      <c r="D153" s="128" t="s">
        <v>137</v>
      </c>
      <c r="E153" s="129" t="s">
        <v>324</v>
      </c>
      <c r="F153" s="130" t="s">
        <v>325</v>
      </c>
      <c r="G153" s="131" t="s">
        <v>289</v>
      </c>
      <c r="H153" s="132">
        <v>86</v>
      </c>
      <c r="I153" s="133"/>
      <c r="J153" s="134">
        <f>ROUND(I153*H153,2)</f>
        <v>0</v>
      </c>
      <c r="K153" s="130" t="s">
        <v>158</v>
      </c>
      <c r="L153" s="29"/>
      <c r="M153" s="135" t="s">
        <v>1</v>
      </c>
      <c r="N153" s="136" t="s">
        <v>38</v>
      </c>
      <c r="P153" s="137">
        <f>O153*H153</f>
        <v>0</v>
      </c>
      <c r="Q153" s="137">
        <v>6.0000000000000002E-5</v>
      </c>
      <c r="R153" s="137">
        <f>Q153*H153</f>
        <v>5.1600000000000005E-3</v>
      </c>
      <c r="S153" s="137">
        <v>0</v>
      </c>
      <c r="T153" s="138">
        <f>S153*H153</f>
        <v>0</v>
      </c>
      <c r="AR153" s="139" t="s">
        <v>135</v>
      </c>
      <c r="AT153" s="139" t="s">
        <v>137</v>
      </c>
      <c r="AU153" s="139" t="s">
        <v>81</v>
      </c>
      <c r="AY153" s="14" t="s">
        <v>136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4" t="s">
        <v>81</v>
      </c>
      <c r="BK153" s="140">
        <f>ROUND(I153*H153,2)</f>
        <v>0</v>
      </c>
      <c r="BL153" s="14" t="s">
        <v>135</v>
      </c>
      <c r="BM153" s="139" t="s">
        <v>326</v>
      </c>
    </row>
    <row r="154" spans="2:65" s="1" customFormat="1">
      <c r="B154" s="29"/>
      <c r="D154" s="148" t="s">
        <v>160</v>
      </c>
      <c r="F154" s="149" t="s">
        <v>327</v>
      </c>
      <c r="I154" s="143"/>
      <c r="L154" s="29"/>
      <c r="M154" s="144"/>
      <c r="T154" s="53"/>
      <c r="AT154" s="14" t="s">
        <v>160</v>
      </c>
      <c r="AU154" s="14" t="s">
        <v>81</v>
      </c>
    </row>
    <row r="155" spans="2:65" s="1" customFormat="1">
      <c r="B155" s="29"/>
      <c r="D155" s="141" t="s">
        <v>143</v>
      </c>
      <c r="F155" s="142" t="s">
        <v>328</v>
      </c>
      <c r="I155" s="143"/>
      <c r="L155" s="29"/>
      <c r="M155" s="144"/>
      <c r="T155" s="53"/>
      <c r="AT155" s="14" t="s">
        <v>143</v>
      </c>
      <c r="AU155" s="14" t="s">
        <v>81</v>
      </c>
    </row>
    <row r="156" spans="2:65" s="11" customFormat="1">
      <c r="B156" s="150"/>
      <c r="D156" s="141" t="s">
        <v>167</v>
      </c>
      <c r="E156" s="151" t="s">
        <v>329</v>
      </c>
      <c r="F156" s="152" t="s">
        <v>292</v>
      </c>
      <c r="H156" s="153">
        <v>86</v>
      </c>
      <c r="I156" s="154"/>
      <c r="L156" s="150"/>
      <c r="M156" s="155"/>
      <c r="T156" s="156"/>
      <c r="AT156" s="151" t="s">
        <v>167</v>
      </c>
      <c r="AU156" s="151" t="s">
        <v>81</v>
      </c>
      <c r="AV156" s="11" t="s">
        <v>90</v>
      </c>
      <c r="AW156" s="11" t="s">
        <v>30</v>
      </c>
      <c r="AX156" s="11" t="s">
        <v>81</v>
      </c>
      <c r="AY156" s="151" t="s">
        <v>136</v>
      </c>
    </row>
    <row r="157" spans="2:65" s="1" customFormat="1" ht="24.2" customHeight="1">
      <c r="B157" s="29"/>
      <c r="C157" s="160" t="s">
        <v>330</v>
      </c>
      <c r="D157" s="160" t="s">
        <v>140</v>
      </c>
      <c r="E157" s="161" t="s">
        <v>331</v>
      </c>
      <c r="F157" s="162" t="s">
        <v>332</v>
      </c>
      <c r="G157" s="163" t="s">
        <v>192</v>
      </c>
      <c r="H157" s="164">
        <v>258</v>
      </c>
      <c r="I157" s="165"/>
      <c r="J157" s="166">
        <f>ROUND(I157*H157,2)</f>
        <v>0</v>
      </c>
      <c r="K157" s="162" t="s">
        <v>141</v>
      </c>
      <c r="L157" s="167"/>
      <c r="M157" s="168" t="s">
        <v>1</v>
      </c>
      <c r="N157" s="169" t="s">
        <v>38</v>
      </c>
      <c r="P157" s="137">
        <f>O157*H157</f>
        <v>0</v>
      </c>
      <c r="Q157" s="137">
        <v>8.2000000000000007E-3</v>
      </c>
      <c r="R157" s="137">
        <f>Q157*H157</f>
        <v>2.1156000000000001</v>
      </c>
      <c r="S157" s="137">
        <v>0</v>
      </c>
      <c r="T157" s="138">
        <f>S157*H157</f>
        <v>0</v>
      </c>
      <c r="AR157" s="139" t="s">
        <v>193</v>
      </c>
      <c r="AT157" s="139" t="s">
        <v>140</v>
      </c>
      <c r="AU157" s="139" t="s">
        <v>81</v>
      </c>
      <c r="AY157" s="14" t="s">
        <v>136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4" t="s">
        <v>81</v>
      </c>
      <c r="BK157" s="140">
        <f>ROUND(I157*H157,2)</f>
        <v>0</v>
      </c>
      <c r="BL157" s="14" t="s">
        <v>135</v>
      </c>
      <c r="BM157" s="139" t="s">
        <v>333</v>
      </c>
    </row>
    <row r="158" spans="2:65" s="1" customFormat="1">
      <c r="B158" s="29"/>
      <c r="D158" s="141" t="s">
        <v>143</v>
      </c>
      <c r="F158" s="142" t="s">
        <v>334</v>
      </c>
      <c r="I158" s="143"/>
      <c r="L158" s="29"/>
      <c r="M158" s="144"/>
      <c r="T158" s="53"/>
      <c r="AT158" s="14" t="s">
        <v>143</v>
      </c>
      <c r="AU158" s="14" t="s">
        <v>81</v>
      </c>
    </row>
    <row r="159" spans="2:65" s="11" customFormat="1">
      <c r="B159" s="150"/>
      <c r="D159" s="141" t="s">
        <v>167</v>
      </c>
      <c r="E159" s="151" t="s">
        <v>335</v>
      </c>
      <c r="F159" s="152" t="s">
        <v>336</v>
      </c>
      <c r="H159" s="153">
        <v>258</v>
      </c>
      <c r="I159" s="154"/>
      <c r="L159" s="150"/>
      <c r="M159" s="155"/>
      <c r="T159" s="156"/>
      <c r="AT159" s="151" t="s">
        <v>167</v>
      </c>
      <c r="AU159" s="151" t="s">
        <v>81</v>
      </c>
      <c r="AV159" s="11" t="s">
        <v>90</v>
      </c>
      <c r="AW159" s="11" t="s">
        <v>30</v>
      </c>
      <c r="AX159" s="11" t="s">
        <v>81</v>
      </c>
      <c r="AY159" s="151" t="s">
        <v>136</v>
      </c>
    </row>
    <row r="160" spans="2:65" s="1" customFormat="1" ht="16.5" customHeight="1">
      <c r="B160" s="29"/>
      <c r="C160" s="160" t="s">
        <v>337</v>
      </c>
      <c r="D160" s="160" t="s">
        <v>140</v>
      </c>
      <c r="E160" s="161" t="s">
        <v>338</v>
      </c>
      <c r="F160" s="162" t="s">
        <v>339</v>
      </c>
      <c r="G160" s="163" t="s">
        <v>192</v>
      </c>
      <c r="H160" s="164">
        <v>258</v>
      </c>
      <c r="I160" s="165"/>
      <c r="J160" s="166">
        <f>ROUND(I160*H160,2)</f>
        <v>0</v>
      </c>
      <c r="K160" s="162" t="s">
        <v>141</v>
      </c>
      <c r="L160" s="167"/>
      <c r="M160" s="168" t="s">
        <v>1</v>
      </c>
      <c r="N160" s="169" t="s">
        <v>38</v>
      </c>
      <c r="P160" s="137">
        <f>O160*H160</f>
        <v>0</v>
      </c>
      <c r="Q160" s="137">
        <v>2.9999999999999997E-4</v>
      </c>
      <c r="R160" s="137">
        <f>Q160*H160</f>
        <v>7.7399999999999997E-2</v>
      </c>
      <c r="S160" s="137">
        <v>0</v>
      </c>
      <c r="T160" s="138">
        <f>S160*H160</f>
        <v>0</v>
      </c>
      <c r="AR160" s="139" t="s">
        <v>193</v>
      </c>
      <c r="AT160" s="139" t="s">
        <v>140</v>
      </c>
      <c r="AU160" s="139" t="s">
        <v>81</v>
      </c>
      <c r="AY160" s="14" t="s">
        <v>136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4" t="s">
        <v>81</v>
      </c>
      <c r="BK160" s="140">
        <f>ROUND(I160*H160,2)</f>
        <v>0</v>
      </c>
      <c r="BL160" s="14" t="s">
        <v>135</v>
      </c>
      <c r="BM160" s="139" t="s">
        <v>340</v>
      </c>
    </row>
    <row r="161" spans="2:65" s="1" customFormat="1">
      <c r="B161" s="29"/>
      <c r="D161" s="141" t="s">
        <v>143</v>
      </c>
      <c r="F161" s="142" t="s">
        <v>341</v>
      </c>
      <c r="I161" s="143"/>
      <c r="L161" s="29"/>
      <c r="M161" s="144"/>
      <c r="T161" s="53"/>
      <c r="AT161" s="14" t="s">
        <v>143</v>
      </c>
      <c r="AU161" s="14" t="s">
        <v>81</v>
      </c>
    </row>
    <row r="162" spans="2:65" s="11" customFormat="1">
      <c r="B162" s="150"/>
      <c r="D162" s="141" t="s">
        <v>167</v>
      </c>
      <c r="E162" s="151" t="s">
        <v>342</v>
      </c>
      <c r="F162" s="152" t="s">
        <v>343</v>
      </c>
      <c r="H162" s="153">
        <v>258</v>
      </c>
      <c r="I162" s="154"/>
      <c r="L162" s="150"/>
      <c r="M162" s="155"/>
      <c r="T162" s="156"/>
      <c r="AT162" s="151" t="s">
        <v>167</v>
      </c>
      <c r="AU162" s="151" t="s">
        <v>81</v>
      </c>
      <c r="AV162" s="11" t="s">
        <v>90</v>
      </c>
      <c r="AW162" s="11" t="s">
        <v>30</v>
      </c>
      <c r="AX162" s="11" t="s">
        <v>81</v>
      </c>
      <c r="AY162" s="151" t="s">
        <v>136</v>
      </c>
    </row>
    <row r="163" spans="2:65" s="1" customFormat="1" ht="16.5" customHeight="1">
      <c r="B163" s="29"/>
      <c r="C163" s="160" t="s">
        <v>8</v>
      </c>
      <c r="D163" s="160" t="s">
        <v>140</v>
      </c>
      <c r="E163" s="161" t="s">
        <v>344</v>
      </c>
      <c r="F163" s="162" t="s">
        <v>345</v>
      </c>
      <c r="G163" s="163" t="s">
        <v>140</v>
      </c>
      <c r="H163" s="164">
        <v>141.9</v>
      </c>
      <c r="I163" s="165"/>
      <c r="J163" s="166">
        <f>ROUND(I163*H163,2)</f>
        <v>0</v>
      </c>
      <c r="K163" s="162" t="s">
        <v>141</v>
      </c>
      <c r="L163" s="167"/>
      <c r="M163" s="168" t="s">
        <v>1</v>
      </c>
      <c r="N163" s="169" t="s">
        <v>38</v>
      </c>
      <c r="P163" s="137">
        <f>O163*H163</f>
        <v>0</v>
      </c>
      <c r="Q163" s="137">
        <v>1E-4</v>
      </c>
      <c r="R163" s="137">
        <f>Q163*H163</f>
        <v>1.4190000000000001E-2</v>
      </c>
      <c r="S163" s="137">
        <v>0</v>
      </c>
      <c r="T163" s="138">
        <f>S163*H163</f>
        <v>0</v>
      </c>
      <c r="AR163" s="139" t="s">
        <v>193</v>
      </c>
      <c r="AT163" s="139" t="s">
        <v>140</v>
      </c>
      <c r="AU163" s="139" t="s">
        <v>81</v>
      </c>
      <c r="AY163" s="14" t="s">
        <v>136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4" t="s">
        <v>81</v>
      </c>
      <c r="BK163" s="140">
        <f>ROUND(I163*H163,2)</f>
        <v>0</v>
      </c>
      <c r="BL163" s="14" t="s">
        <v>135</v>
      </c>
      <c r="BM163" s="139" t="s">
        <v>346</v>
      </c>
    </row>
    <row r="164" spans="2:65" s="1" customFormat="1">
      <c r="B164" s="29"/>
      <c r="D164" s="141" t="s">
        <v>143</v>
      </c>
      <c r="F164" s="142" t="s">
        <v>347</v>
      </c>
      <c r="I164" s="143"/>
      <c r="L164" s="29"/>
      <c r="M164" s="144"/>
      <c r="T164" s="53"/>
      <c r="AT164" s="14" t="s">
        <v>143</v>
      </c>
      <c r="AU164" s="14" t="s">
        <v>81</v>
      </c>
    </row>
    <row r="165" spans="2:65" s="11" customFormat="1">
      <c r="B165" s="150"/>
      <c r="D165" s="141" t="s">
        <v>167</v>
      </c>
      <c r="E165" s="151" t="s">
        <v>348</v>
      </c>
      <c r="F165" s="152" t="s">
        <v>349</v>
      </c>
      <c r="H165" s="153">
        <v>141.9</v>
      </c>
      <c r="I165" s="154"/>
      <c r="L165" s="150"/>
      <c r="M165" s="155"/>
      <c r="T165" s="156"/>
      <c r="AT165" s="151" t="s">
        <v>167</v>
      </c>
      <c r="AU165" s="151" t="s">
        <v>81</v>
      </c>
      <c r="AV165" s="11" t="s">
        <v>90</v>
      </c>
      <c r="AW165" s="11" t="s">
        <v>30</v>
      </c>
      <c r="AX165" s="11" t="s">
        <v>81</v>
      </c>
      <c r="AY165" s="151" t="s">
        <v>136</v>
      </c>
    </row>
    <row r="166" spans="2:65" s="1" customFormat="1" ht="21.75" customHeight="1">
      <c r="B166" s="29"/>
      <c r="C166" s="128" t="s">
        <v>350</v>
      </c>
      <c r="D166" s="128" t="s">
        <v>137</v>
      </c>
      <c r="E166" s="129" t="s">
        <v>351</v>
      </c>
      <c r="F166" s="130" t="s">
        <v>352</v>
      </c>
      <c r="G166" s="131" t="s">
        <v>289</v>
      </c>
      <c r="H166" s="132">
        <v>86</v>
      </c>
      <c r="I166" s="133"/>
      <c r="J166" s="134">
        <f>ROUND(I166*H166,2)</f>
        <v>0</v>
      </c>
      <c r="K166" s="130" t="s">
        <v>353</v>
      </c>
      <c r="L166" s="29"/>
      <c r="M166" s="135" t="s">
        <v>1</v>
      </c>
      <c r="N166" s="136" t="s">
        <v>38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AR166" s="139" t="s">
        <v>135</v>
      </c>
      <c r="AT166" s="139" t="s">
        <v>137</v>
      </c>
      <c r="AU166" s="139" t="s">
        <v>81</v>
      </c>
      <c r="AY166" s="14" t="s">
        <v>136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4" t="s">
        <v>81</v>
      </c>
      <c r="BK166" s="140">
        <f>ROUND(I166*H166,2)</f>
        <v>0</v>
      </c>
      <c r="BL166" s="14" t="s">
        <v>135</v>
      </c>
      <c r="BM166" s="139" t="s">
        <v>354</v>
      </c>
    </row>
    <row r="167" spans="2:65" s="11" customFormat="1">
      <c r="B167" s="150"/>
      <c r="D167" s="141" t="s">
        <v>167</v>
      </c>
      <c r="E167" s="151" t="s">
        <v>355</v>
      </c>
      <c r="F167" s="152" t="s">
        <v>356</v>
      </c>
      <c r="H167" s="153">
        <v>86</v>
      </c>
      <c r="I167" s="154"/>
      <c r="L167" s="150"/>
      <c r="M167" s="155"/>
      <c r="T167" s="156"/>
      <c r="AT167" s="151" t="s">
        <v>167</v>
      </c>
      <c r="AU167" s="151" t="s">
        <v>81</v>
      </c>
      <c r="AV167" s="11" t="s">
        <v>90</v>
      </c>
      <c r="AW167" s="11" t="s">
        <v>30</v>
      </c>
      <c r="AX167" s="11" t="s">
        <v>81</v>
      </c>
      <c r="AY167" s="151" t="s">
        <v>136</v>
      </c>
    </row>
    <row r="168" spans="2:65" s="1" customFormat="1" ht="16.5" customHeight="1">
      <c r="B168" s="29"/>
      <c r="C168" s="160" t="s">
        <v>224</v>
      </c>
      <c r="D168" s="160" t="s">
        <v>140</v>
      </c>
      <c r="E168" s="161" t="s">
        <v>357</v>
      </c>
      <c r="F168" s="162" t="s">
        <v>358</v>
      </c>
      <c r="G168" s="163" t="s">
        <v>140</v>
      </c>
      <c r="H168" s="164">
        <v>43</v>
      </c>
      <c r="I168" s="165"/>
      <c r="J168" s="166">
        <f>ROUND(I168*H168,2)</f>
        <v>0</v>
      </c>
      <c r="K168" s="162" t="s">
        <v>141</v>
      </c>
      <c r="L168" s="167"/>
      <c r="M168" s="168" t="s">
        <v>1</v>
      </c>
      <c r="N168" s="169" t="s">
        <v>38</v>
      </c>
      <c r="P168" s="137">
        <f>O168*H168</f>
        <v>0</v>
      </c>
      <c r="Q168" s="137">
        <v>1E-3</v>
      </c>
      <c r="R168" s="137">
        <f>Q168*H168</f>
        <v>4.3000000000000003E-2</v>
      </c>
      <c r="S168" s="137">
        <v>0</v>
      </c>
      <c r="T168" s="138">
        <f>S168*H168</f>
        <v>0</v>
      </c>
      <c r="AR168" s="139" t="s">
        <v>193</v>
      </c>
      <c r="AT168" s="139" t="s">
        <v>140</v>
      </c>
      <c r="AU168" s="139" t="s">
        <v>81</v>
      </c>
      <c r="AY168" s="14" t="s">
        <v>136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4" t="s">
        <v>81</v>
      </c>
      <c r="BK168" s="140">
        <f>ROUND(I168*H168,2)</f>
        <v>0</v>
      </c>
      <c r="BL168" s="14" t="s">
        <v>135</v>
      </c>
      <c r="BM168" s="139" t="s">
        <v>359</v>
      </c>
    </row>
    <row r="169" spans="2:65" s="1" customFormat="1">
      <c r="B169" s="29"/>
      <c r="D169" s="141" t="s">
        <v>143</v>
      </c>
      <c r="F169" s="142" t="s">
        <v>360</v>
      </c>
      <c r="I169" s="143"/>
      <c r="L169" s="29"/>
      <c r="M169" s="144"/>
      <c r="T169" s="53"/>
      <c r="AT169" s="14" t="s">
        <v>143</v>
      </c>
      <c r="AU169" s="14" t="s">
        <v>81</v>
      </c>
    </row>
    <row r="170" spans="2:65" s="11" customFormat="1">
      <c r="B170" s="150"/>
      <c r="D170" s="141" t="s">
        <v>167</v>
      </c>
      <c r="E170" s="151" t="s">
        <v>361</v>
      </c>
      <c r="F170" s="152" t="s">
        <v>362</v>
      </c>
      <c r="H170" s="153">
        <v>43</v>
      </c>
      <c r="I170" s="154"/>
      <c r="L170" s="150"/>
      <c r="M170" s="155"/>
      <c r="T170" s="156"/>
      <c r="AT170" s="151" t="s">
        <v>167</v>
      </c>
      <c r="AU170" s="151" t="s">
        <v>81</v>
      </c>
      <c r="AV170" s="11" t="s">
        <v>90</v>
      </c>
      <c r="AW170" s="11" t="s">
        <v>30</v>
      </c>
      <c r="AX170" s="11" t="s">
        <v>81</v>
      </c>
      <c r="AY170" s="151" t="s">
        <v>136</v>
      </c>
    </row>
    <row r="171" spans="2:65" s="1" customFormat="1" ht="33" customHeight="1">
      <c r="B171" s="29"/>
      <c r="C171" s="128" t="s">
        <v>363</v>
      </c>
      <c r="D171" s="128" t="s">
        <v>137</v>
      </c>
      <c r="E171" s="129" t="s">
        <v>364</v>
      </c>
      <c r="F171" s="130" t="s">
        <v>365</v>
      </c>
      <c r="G171" s="131" t="s">
        <v>289</v>
      </c>
      <c r="H171" s="132">
        <v>86</v>
      </c>
      <c r="I171" s="133"/>
      <c r="J171" s="134">
        <f>ROUND(I171*H171,2)</f>
        <v>0</v>
      </c>
      <c r="K171" s="130" t="s">
        <v>158</v>
      </c>
      <c r="L171" s="29"/>
      <c r="M171" s="135" t="s">
        <v>1</v>
      </c>
      <c r="N171" s="136" t="s">
        <v>38</v>
      </c>
      <c r="P171" s="137">
        <f>O171*H171</f>
        <v>0</v>
      </c>
      <c r="Q171" s="137">
        <v>0</v>
      </c>
      <c r="R171" s="137">
        <f>Q171*H171</f>
        <v>0</v>
      </c>
      <c r="S171" s="137">
        <v>0</v>
      </c>
      <c r="T171" s="138">
        <f>S171*H171</f>
        <v>0</v>
      </c>
      <c r="AR171" s="139" t="s">
        <v>135</v>
      </c>
      <c r="AT171" s="139" t="s">
        <v>137</v>
      </c>
      <c r="AU171" s="139" t="s">
        <v>81</v>
      </c>
      <c r="AY171" s="14" t="s">
        <v>136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4" t="s">
        <v>81</v>
      </c>
      <c r="BK171" s="140">
        <f>ROUND(I171*H171,2)</f>
        <v>0</v>
      </c>
      <c r="BL171" s="14" t="s">
        <v>135</v>
      </c>
      <c r="BM171" s="139" t="s">
        <v>366</v>
      </c>
    </row>
    <row r="172" spans="2:65" s="1" customFormat="1">
      <c r="B172" s="29"/>
      <c r="D172" s="148" t="s">
        <v>160</v>
      </c>
      <c r="F172" s="149" t="s">
        <v>367</v>
      </c>
      <c r="I172" s="143"/>
      <c r="L172" s="29"/>
      <c r="M172" s="144"/>
      <c r="T172" s="53"/>
      <c r="AT172" s="14" t="s">
        <v>160</v>
      </c>
      <c r="AU172" s="14" t="s">
        <v>81</v>
      </c>
    </row>
    <row r="173" spans="2:65" s="11" customFormat="1">
      <c r="B173" s="150"/>
      <c r="D173" s="141" t="s">
        <v>167</v>
      </c>
      <c r="E173" s="151" t="s">
        <v>368</v>
      </c>
      <c r="F173" s="152" t="s">
        <v>369</v>
      </c>
      <c r="H173" s="153">
        <v>86</v>
      </c>
      <c r="I173" s="154"/>
      <c r="L173" s="150"/>
      <c r="M173" s="155"/>
      <c r="T173" s="156"/>
      <c r="AT173" s="151" t="s">
        <v>167</v>
      </c>
      <c r="AU173" s="151" t="s">
        <v>81</v>
      </c>
      <c r="AV173" s="11" t="s">
        <v>90</v>
      </c>
      <c r="AW173" s="11" t="s">
        <v>30</v>
      </c>
      <c r="AX173" s="11" t="s">
        <v>81</v>
      </c>
      <c r="AY173" s="151" t="s">
        <v>136</v>
      </c>
    </row>
    <row r="174" spans="2:65" s="1" customFormat="1" ht="33" customHeight="1">
      <c r="B174" s="29"/>
      <c r="C174" s="128" t="s">
        <v>370</v>
      </c>
      <c r="D174" s="128" t="s">
        <v>137</v>
      </c>
      <c r="E174" s="129" t="s">
        <v>371</v>
      </c>
      <c r="F174" s="130" t="s">
        <v>372</v>
      </c>
      <c r="G174" s="131" t="s">
        <v>157</v>
      </c>
      <c r="H174" s="132">
        <v>86</v>
      </c>
      <c r="I174" s="133"/>
      <c r="J174" s="134">
        <f>ROUND(I174*H174,2)</f>
        <v>0</v>
      </c>
      <c r="K174" s="130" t="s">
        <v>158</v>
      </c>
      <c r="L174" s="29"/>
      <c r="M174" s="135" t="s">
        <v>1</v>
      </c>
      <c r="N174" s="136" t="s">
        <v>38</v>
      </c>
      <c r="P174" s="137">
        <f>O174*H174</f>
        <v>0</v>
      </c>
      <c r="Q174" s="137">
        <v>0</v>
      </c>
      <c r="R174" s="137">
        <f>Q174*H174</f>
        <v>0</v>
      </c>
      <c r="S174" s="137">
        <v>0</v>
      </c>
      <c r="T174" s="138">
        <f>S174*H174</f>
        <v>0</v>
      </c>
      <c r="AR174" s="139" t="s">
        <v>135</v>
      </c>
      <c r="AT174" s="139" t="s">
        <v>137</v>
      </c>
      <c r="AU174" s="139" t="s">
        <v>81</v>
      </c>
      <c r="AY174" s="14" t="s">
        <v>136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4" t="s">
        <v>81</v>
      </c>
      <c r="BK174" s="140">
        <f>ROUND(I174*H174,2)</f>
        <v>0</v>
      </c>
      <c r="BL174" s="14" t="s">
        <v>135</v>
      </c>
      <c r="BM174" s="139" t="s">
        <v>373</v>
      </c>
    </row>
    <row r="175" spans="2:65" s="1" customFormat="1">
      <c r="B175" s="29"/>
      <c r="D175" s="148" t="s">
        <v>160</v>
      </c>
      <c r="F175" s="149" t="s">
        <v>374</v>
      </c>
      <c r="I175" s="143"/>
      <c r="L175" s="29"/>
      <c r="M175" s="144"/>
      <c r="T175" s="53"/>
      <c r="AT175" s="14" t="s">
        <v>160</v>
      </c>
      <c r="AU175" s="14" t="s">
        <v>81</v>
      </c>
    </row>
    <row r="176" spans="2:65" s="1" customFormat="1">
      <c r="B176" s="29"/>
      <c r="D176" s="141" t="s">
        <v>143</v>
      </c>
      <c r="F176" s="142" t="s">
        <v>375</v>
      </c>
      <c r="I176" s="143"/>
      <c r="L176" s="29"/>
      <c r="M176" s="144"/>
      <c r="T176" s="53"/>
      <c r="AT176" s="14" t="s">
        <v>143</v>
      </c>
      <c r="AU176" s="14" t="s">
        <v>81</v>
      </c>
    </row>
    <row r="177" spans="2:65" s="11" customFormat="1">
      <c r="B177" s="150"/>
      <c r="D177" s="141" t="s">
        <v>167</v>
      </c>
      <c r="E177" s="151" t="s">
        <v>376</v>
      </c>
      <c r="F177" s="152" t="s">
        <v>369</v>
      </c>
      <c r="H177" s="153">
        <v>86</v>
      </c>
      <c r="I177" s="154"/>
      <c r="L177" s="150"/>
      <c r="M177" s="155"/>
      <c r="T177" s="156"/>
      <c r="AT177" s="151" t="s">
        <v>167</v>
      </c>
      <c r="AU177" s="151" t="s">
        <v>81</v>
      </c>
      <c r="AV177" s="11" t="s">
        <v>90</v>
      </c>
      <c r="AW177" s="11" t="s">
        <v>30</v>
      </c>
      <c r="AX177" s="11" t="s">
        <v>81</v>
      </c>
      <c r="AY177" s="151" t="s">
        <v>136</v>
      </c>
    </row>
    <row r="178" spans="2:65" s="1" customFormat="1" ht="16.5" customHeight="1">
      <c r="B178" s="29"/>
      <c r="C178" s="160" t="s">
        <v>377</v>
      </c>
      <c r="D178" s="160" t="s">
        <v>140</v>
      </c>
      <c r="E178" s="161" t="s">
        <v>378</v>
      </c>
      <c r="F178" s="162" t="s">
        <v>379</v>
      </c>
      <c r="G178" s="163" t="s">
        <v>380</v>
      </c>
      <c r="H178" s="164">
        <v>12.9</v>
      </c>
      <c r="I178" s="165"/>
      <c r="J178" s="166">
        <f>ROUND(I178*H178,2)</f>
        <v>0</v>
      </c>
      <c r="K178" s="162" t="s">
        <v>141</v>
      </c>
      <c r="L178" s="167"/>
      <c r="M178" s="168" t="s">
        <v>1</v>
      </c>
      <c r="N178" s="169" t="s">
        <v>38</v>
      </c>
      <c r="P178" s="137">
        <f>O178*H178</f>
        <v>0</v>
      </c>
      <c r="Q178" s="137">
        <v>0.6</v>
      </c>
      <c r="R178" s="137">
        <f>Q178*H178</f>
        <v>7.74</v>
      </c>
      <c r="S178" s="137">
        <v>0</v>
      </c>
      <c r="T178" s="138">
        <f>S178*H178</f>
        <v>0</v>
      </c>
      <c r="AR178" s="139" t="s">
        <v>193</v>
      </c>
      <c r="AT178" s="139" t="s">
        <v>140</v>
      </c>
      <c r="AU178" s="139" t="s">
        <v>81</v>
      </c>
      <c r="AY178" s="14" t="s">
        <v>136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4" t="s">
        <v>81</v>
      </c>
      <c r="BK178" s="140">
        <f>ROUND(I178*H178,2)</f>
        <v>0</v>
      </c>
      <c r="BL178" s="14" t="s">
        <v>135</v>
      </c>
      <c r="BM178" s="139" t="s">
        <v>381</v>
      </c>
    </row>
    <row r="179" spans="2:65" s="1" customFormat="1">
      <c r="B179" s="29"/>
      <c r="D179" s="141" t="s">
        <v>143</v>
      </c>
      <c r="F179" s="142" t="s">
        <v>382</v>
      </c>
      <c r="I179" s="143"/>
      <c r="L179" s="29"/>
      <c r="M179" s="144"/>
      <c r="T179" s="53"/>
      <c r="AT179" s="14" t="s">
        <v>143</v>
      </c>
      <c r="AU179" s="14" t="s">
        <v>81</v>
      </c>
    </row>
    <row r="180" spans="2:65" s="11" customFormat="1">
      <c r="B180" s="150"/>
      <c r="D180" s="141" t="s">
        <v>167</v>
      </c>
      <c r="E180" s="151" t="s">
        <v>383</v>
      </c>
      <c r="F180" s="152" t="s">
        <v>384</v>
      </c>
      <c r="H180" s="153">
        <v>12.9</v>
      </c>
      <c r="I180" s="154"/>
      <c r="L180" s="150"/>
      <c r="M180" s="155"/>
      <c r="T180" s="156"/>
      <c r="AT180" s="151" t="s">
        <v>167</v>
      </c>
      <c r="AU180" s="151" t="s">
        <v>81</v>
      </c>
      <c r="AV180" s="11" t="s">
        <v>90</v>
      </c>
      <c r="AW180" s="11" t="s">
        <v>30</v>
      </c>
      <c r="AX180" s="11" t="s">
        <v>81</v>
      </c>
      <c r="AY180" s="151" t="s">
        <v>136</v>
      </c>
    </row>
    <row r="181" spans="2:65" s="1" customFormat="1" ht="21.75" customHeight="1">
      <c r="B181" s="29"/>
      <c r="C181" s="128" t="s">
        <v>385</v>
      </c>
      <c r="D181" s="128" t="s">
        <v>137</v>
      </c>
      <c r="E181" s="129" t="s">
        <v>386</v>
      </c>
      <c r="F181" s="130" t="s">
        <v>387</v>
      </c>
      <c r="G181" s="131" t="s">
        <v>380</v>
      </c>
      <c r="H181" s="132">
        <v>8.6</v>
      </c>
      <c r="I181" s="133"/>
      <c r="J181" s="134">
        <f>ROUND(I181*H181,2)</f>
        <v>0</v>
      </c>
      <c r="K181" s="130" t="s">
        <v>158</v>
      </c>
      <c r="L181" s="29"/>
      <c r="M181" s="135" t="s">
        <v>1</v>
      </c>
      <c r="N181" s="136" t="s">
        <v>38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AR181" s="139" t="s">
        <v>135</v>
      </c>
      <c r="AT181" s="139" t="s">
        <v>137</v>
      </c>
      <c r="AU181" s="139" t="s">
        <v>81</v>
      </c>
      <c r="AY181" s="14" t="s">
        <v>136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4" t="s">
        <v>81</v>
      </c>
      <c r="BK181" s="140">
        <f>ROUND(I181*H181,2)</f>
        <v>0</v>
      </c>
      <c r="BL181" s="14" t="s">
        <v>135</v>
      </c>
      <c r="BM181" s="139" t="s">
        <v>388</v>
      </c>
    </row>
    <row r="182" spans="2:65" s="1" customFormat="1">
      <c r="B182" s="29"/>
      <c r="D182" s="148" t="s">
        <v>160</v>
      </c>
      <c r="F182" s="149" t="s">
        <v>389</v>
      </c>
      <c r="I182" s="143"/>
      <c r="L182" s="29"/>
      <c r="M182" s="144"/>
      <c r="T182" s="53"/>
      <c r="AT182" s="14" t="s">
        <v>160</v>
      </c>
      <c r="AU182" s="14" t="s">
        <v>81</v>
      </c>
    </row>
    <row r="183" spans="2:65" s="1" customFormat="1">
      <c r="B183" s="29"/>
      <c r="D183" s="141" t="s">
        <v>143</v>
      </c>
      <c r="F183" s="142" t="s">
        <v>390</v>
      </c>
      <c r="I183" s="143"/>
      <c r="L183" s="29"/>
      <c r="M183" s="144"/>
      <c r="T183" s="53"/>
      <c r="AT183" s="14" t="s">
        <v>143</v>
      </c>
      <c r="AU183" s="14" t="s">
        <v>81</v>
      </c>
    </row>
    <row r="184" spans="2:65" s="11" customFormat="1">
      <c r="B184" s="150"/>
      <c r="D184" s="141" t="s">
        <v>167</v>
      </c>
      <c r="E184" s="151" t="s">
        <v>391</v>
      </c>
      <c r="F184" s="152" t="s">
        <v>392</v>
      </c>
      <c r="H184" s="153">
        <v>8.6</v>
      </c>
      <c r="I184" s="154"/>
      <c r="L184" s="150"/>
      <c r="M184" s="155"/>
      <c r="T184" s="156"/>
      <c r="AT184" s="151" t="s">
        <v>167</v>
      </c>
      <c r="AU184" s="151" t="s">
        <v>81</v>
      </c>
      <c r="AV184" s="11" t="s">
        <v>90</v>
      </c>
      <c r="AW184" s="11" t="s">
        <v>30</v>
      </c>
      <c r="AX184" s="11" t="s">
        <v>81</v>
      </c>
      <c r="AY184" s="151" t="s">
        <v>136</v>
      </c>
    </row>
    <row r="185" spans="2:65" s="1" customFormat="1" ht="16.5" customHeight="1">
      <c r="B185" s="29"/>
      <c r="C185" s="160" t="s">
        <v>393</v>
      </c>
      <c r="D185" s="160" t="s">
        <v>140</v>
      </c>
      <c r="E185" s="161" t="s">
        <v>394</v>
      </c>
      <c r="F185" s="162" t="s">
        <v>395</v>
      </c>
      <c r="G185" s="163" t="s">
        <v>380</v>
      </c>
      <c r="H185" s="164">
        <v>8.6</v>
      </c>
      <c r="I185" s="165"/>
      <c r="J185" s="166">
        <f>ROUND(I185*H185,2)</f>
        <v>0</v>
      </c>
      <c r="K185" s="162" t="s">
        <v>141</v>
      </c>
      <c r="L185" s="167"/>
      <c r="M185" s="168" t="s">
        <v>1</v>
      </c>
      <c r="N185" s="169" t="s">
        <v>38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193</v>
      </c>
      <c r="AT185" s="139" t="s">
        <v>140</v>
      </c>
      <c r="AU185" s="139" t="s">
        <v>81</v>
      </c>
      <c r="AY185" s="14" t="s">
        <v>136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4" t="s">
        <v>81</v>
      </c>
      <c r="BK185" s="140">
        <f>ROUND(I185*H185,2)</f>
        <v>0</v>
      </c>
      <c r="BL185" s="14" t="s">
        <v>135</v>
      </c>
      <c r="BM185" s="139" t="s">
        <v>396</v>
      </c>
    </row>
    <row r="186" spans="2:65" s="11" customFormat="1">
      <c r="B186" s="150"/>
      <c r="D186" s="141" t="s">
        <v>167</v>
      </c>
      <c r="E186" s="151" t="s">
        <v>397</v>
      </c>
      <c r="F186" s="152" t="s">
        <v>398</v>
      </c>
      <c r="H186" s="153">
        <v>8.6</v>
      </c>
      <c r="I186" s="154"/>
      <c r="L186" s="150"/>
      <c r="M186" s="155"/>
      <c r="T186" s="156"/>
      <c r="AT186" s="151" t="s">
        <v>167</v>
      </c>
      <c r="AU186" s="151" t="s">
        <v>81</v>
      </c>
      <c r="AV186" s="11" t="s">
        <v>90</v>
      </c>
      <c r="AW186" s="11" t="s">
        <v>30</v>
      </c>
      <c r="AX186" s="11" t="s">
        <v>81</v>
      </c>
      <c r="AY186" s="151" t="s">
        <v>136</v>
      </c>
    </row>
    <row r="187" spans="2:65" s="1" customFormat="1" ht="16.5" customHeight="1">
      <c r="B187" s="29"/>
      <c r="C187" s="128" t="s">
        <v>221</v>
      </c>
      <c r="D187" s="128" t="s">
        <v>137</v>
      </c>
      <c r="E187" s="129" t="s">
        <v>399</v>
      </c>
      <c r="F187" s="130" t="s">
        <v>400</v>
      </c>
      <c r="G187" s="131" t="s">
        <v>380</v>
      </c>
      <c r="H187" s="132">
        <v>8.6</v>
      </c>
      <c r="I187" s="133"/>
      <c r="J187" s="134">
        <f>ROUND(I187*H187,2)</f>
        <v>0</v>
      </c>
      <c r="K187" s="130" t="s">
        <v>158</v>
      </c>
      <c r="L187" s="29"/>
      <c r="M187" s="135" t="s">
        <v>1</v>
      </c>
      <c r="N187" s="136" t="s">
        <v>38</v>
      </c>
      <c r="P187" s="137">
        <f>O187*H187</f>
        <v>0</v>
      </c>
      <c r="Q187" s="137">
        <v>0</v>
      </c>
      <c r="R187" s="137">
        <f>Q187*H187</f>
        <v>0</v>
      </c>
      <c r="S187" s="137">
        <v>0</v>
      </c>
      <c r="T187" s="138">
        <f>S187*H187</f>
        <v>0</v>
      </c>
      <c r="AR187" s="139" t="s">
        <v>135</v>
      </c>
      <c r="AT187" s="139" t="s">
        <v>137</v>
      </c>
      <c r="AU187" s="139" t="s">
        <v>81</v>
      </c>
      <c r="AY187" s="14" t="s">
        <v>136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4" t="s">
        <v>81</v>
      </c>
      <c r="BK187" s="140">
        <f>ROUND(I187*H187,2)</f>
        <v>0</v>
      </c>
      <c r="BL187" s="14" t="s">
        <v>135</v>
      </c>
      <c r="BM187" s="139" t="s">
        <v>401</v>
      </c>
    </row>
    <row r="188" spans="2:65" s="1" customFormat="1">
      <c r="B188" s="29"/>
      <c r="D188" s="148" t="s">
        <v>160</v>
      </c>
      <c r="F188" s="149" t="s">
        <v>402</v>
      </c>
      <c r="I188" s="143"/>
      <c r="L188" s="29"/>
      <c r="M188" s="144"/>
      <c r="T188" s="53"/>
      <c r="AT188" s="14" t="s">
        <v>160</v>
      </c>
      <c r="AU188" s="14" t="s">
        <v>81</v>
      </c>
    </row>
    <row r="189" spans="2:65" s="11" customFormat="1">
      <c r="B189" s="150"/>
      <c r="D189" s="141" t="s">
        <v>167</v>
      </c>
      <c r="E189" s="151" t="s">
        <v>403</v>
      </c>
      <c r="F189" s="152" t="s">
        <v>404</v>
      </c>
      <c r="H189" s="153">
        <v>8.6</v>
      </c>
      <c r="I189" s="154"/>
      <c r="L189" s="150"/>
      <c r="M189" s="155"/>
      <c r="T189" s="156"/>
      <c r="AT189" s="151" t="s">
        <v>167</v>
      </c>
      <c r="AU189" s="151" t="s">
        <v>81</v>
      </c>
      <c r="AV189" s="11" t="s">
        <v>90</v>
      </c>
      <c r="AW189" s="11" t="s">
        <v>30</v>
      </c>
      <c r="AX189" s="11" t="s">
        <v>81</v>
      </c>
      <c r="AY189" s="151" t="s">
        <v>136</v>
      </c>
    </row>
    <row r="190" spans="2:65" s="1" customFormat="1" ht="16.5" customHeight="1">
      <c r="B190" s="29"/>
      <c r="C190" s="160" t="s">
        <v>7</v>
      </c>
      <c r="D190" s="160" t="s">
        <v>140</v>
      </c>
      <c r="E190" s="161" t="s">
        <v>405</v>
      </c>
      <c r="F190" s="162" t="s">
        <v>406</v>
      </c>
      <c r="G190" s="163" t="s">
        <v>192</v>
      </c>
      <c r="H190" s="164">
        <v>12</v>
      </c>
      <c r="I190" s="165"/>
      <c r="J190" s="166">
        <f>ROUND(I190*H190,2)</f>
        <v>0</v>
      </c>
      <c r="K190" s="162" t="s">
        <v>141</v>
      </c>
      <c r="L190" s="167"/>
      <c r="M190" s="168" t="s">
        <v>1</v>
      </c>
      <c r="N190" s="169" t="s">
        <v>38</v>
      </c>
      <c r="P190" s="137">
        <f>O190*H190</f>
        <v>0</v>
      </c>
      <c r="Q190" s="137">
        <v>0.02</v>
      </c>
      <c r="R190" s="137">
        <f>Q190*H190</f>
        <v>0.24</v>
      </c>
      <c r="S190" s="137">
        <v>0</v>
      </c>
      <c r="T190" s="138">
        <f>S190*H190</f>
        <v>0</v>
      </c>
      <c r="AR190" s="139" t="s">
        <v>193</v>
      </c>
      <c r="AT190" s="139" t="s">
        <v>140</v>
      </c>
      <c r="AU190" s="139" t="s">
        <v>81</v>
      </c>
      <c r="AY190" s="14" t="s">
        <v>136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4" t="s">
        <v>81</v>
      </c>
      <c r="BK190" s="140">
        <f>ROUND(I190*H190,2)</f>
        <v>0</v>
      </c>
      <c r="BL190" s="14" t="s">
        <v>135</v>
      </c>
      <c r="BM190" s="139" t="s">
        <v>407</v>
      </c>
    </row>
    <row r="191" spans="2:65" s="1" customFormat="1" ht="16.5" customHeight="1">
      <c r="B191" s="29"/>
      <c r="C191" s="160" t="s">
        <v>408</v>
      </c>
      <c r="D191" s="160" t="s">
        <v>140</v>
      </c>
      <c r="E191" s="161" t="s">
        <v>409</v>
      </c>
      <c r="F191" s="162" t="s">
        <v>410</v>
      </c>
      <c r="G191" s="163" t="s">
        <v>192</v>
      </c>
      <c r="H191" s="164">
        <v>8</v>
      </c>
      <c r="I191" s="165"/>
      <c r="J191" s="166">
        <f>ROUND(I191*H191,2)</f>
        <v>0</v>
      </c>
      <c r="K191" s="162" t="s">
        <v>141</v>
      </c>
      <c r="L191" s="167"/>
      <c r="M191" s="168" t="s">
        <v>1</v>
      </c>
      <c r="N191" s="169" t="s">
        <v>38</v>
      </c>
      <c r="P191" s="137">
        <f>O191*H191</f>
        <v>0</v>
      </c>
      <c r="Q191" s="137">
        <v>0.02</v>
      </c>
      <c r="R191" s="137">
        <f>Q191*H191</f>
        <v>0.16</v>
      </c>
      <c r="S191" s="137">
        <v>0</v>
      </c>
      <c r="T191" s="138">
        <f>S191*H191</f>
        <v>0</v>
      </c>
      <c r="AR191" s="139" t="s">
        <v>193</v>
      </c>
      <c r="AT191" s="139" t="s">
        <v>140</v>
      </c>
      <c r="AU191" s="139" t="s">
        <v>81</v>
      </c>
      <c r="AY191" s="14" t="s">
        <v>136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4" t="s">
        <v>81</v>
      </c>
      <c r="BK191" s="140">
        <f>ROUND(I191*H191,2)</f>
        <v>0</v>
      </c>
      <c r="BL191" s="14" t="s">
        <v>135</v>
      </c>
      <c r="BM191" s="139" t="s">
        <v>411</v>
      </c>
    </row>
    <row r="192" spans="2:65" s="1" customFormat="1" ht="16.5" customHeight="1">
      <c r="B192" s="29"/>
      <c r="C192" s="160" t="s">
        <v>412</v>
      </c>
      <c r="D192" s="160" t="s">
        <v>140</v>
      </c>
      <c r="E192" s="161" t="s">
        <v>413</v>
      </c>
      <c r="F192" s="162" t="s">
        <v>414</v>
      </c>
      <c r="G192" s="163" t="s">
        <v>192</v>
      </c>
      <c r="H192" s="164">
        <v>20</v>
      </c>
      <c r="I192" s="165"/>
      <c r="J192" s="166">
        <f>ROUND(I192*H192,2)</f>
        <v>0</v>
      </c>
      <c r="K192" s="162" t="s">
        <v>141</v>
      </c>
      <c r="L192" s="167"/>
      <c r="M192" s="168" t="s">
        <v>1</v>
      </c>
      <c r="N192" s="169" t="s">
        <v>38</v>
      </c>
      <c r="P192" s="137">
        <f>O192*H192</f>
        <v>0</v>
      </c>
      <c r="Q192" s="137">
        <v>0.02</v>
      </c>
      <c r="R192" s="137">
        <f>Q192*H192</f>
        <v>0.4</v>
      </c>
      <c r="S192" s="137">
        <v>0</v>
      </c>
      <c r="T192" s="138">
        <f>S192*H192</f>
        <v>0</v>
      </c>
      <c r="AR192" s="139" t="s">
        <v>193</v>
      </c>
      <c r="AT192" s="139" t="s">
        <v>140</v>
      </c>
      <c r="AU192" s="139" t="s">
        <v>81</v>
      </c>
      <c r="AY192" s="14" t="s">
        <v>136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4" t="s">
        <v>81</v>
      </c>
      <c r="BK192" s="140">
        <f>ROUND(I192*H192,2)</f>
        <v>0</v>
      </c>
      <c r="BL192" s="14" t="s">
        <v>135</v>
      </c>
      <c r="BM192" s="139" t="s">
        <v>415</v>
      </c>
    </row>
    <row r="193" spans="2:65" s="1" customFormat="1" ht="16.5" customHeight="1">
      <c r="B193" s="29"/>
      <c r="C193" s="160" t="s">
        <v>232</v>
      </c>
      <c r="D193" s="160" t="s">
        <v>140</v>
      </c>
      <c r="E193" s="161" t="s">
        <v>416</v>
      </c>
      <c r="F193" s="162" t="s">
        <v>417</v>
      </c>
      <c r="G193" s="163" t="s">
        <v>289</v>
      </c>
      <c r="H193" s="164">
        <v>3</v>
      </c>
      <c r="I193" s="165"/>
      <c r="J193" s="166">
        <f>ROUND(I193*H193,2)</f>
        <v>0</v>
      </c>
      <c r="K193" s="162" t="s">
        <v>141</v>
      </c>
      <c r="L193" s="167"/>
      <c r="M193" s="168" t="s">
        <v>1</v>
      </c>
      <c r="N193" s="169" t="s">
        <v>38</v>
      </c>
      <c r="P193" s="137">
        <f>O193*H193</f>
        <v>0</v>
      </c>
      <c r="Q193" s="137">
        <v>0.02</v>
      </c>
      <c r="R193" s="137">
        <f>Q193*H193</f>
        <v>0.06</v>
      </c>
      <c r="S193" s="137">
        <v>0</v>
      </c>
      <c r="T193" s="138">
        <f>S193*H193</f>
        <v>0</v>
      </c>
      <c r="AR193" s="139" t="s">
        <v>193</v>
      </c>
      <c r="AT193" s="139" t="s">
        <v>140</v>
      </c>
      <c r="AU193" s="139" t="s">
        <v>81</v>
      </c>
      <c r="AY193" s="14" t="s">
        <v>136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4" t="s">
        <v>81</v>
      </c>
      <c r="BK193" s="140">
        <f>ROUND(I193*H193,2)</f>
        <v>0</v>
      </c>
      <c r="BL193" s="14" t="s">
        <v>135</v>
      </c>
      <c r="BM193" s="139" t="s">
        <v>418</v>
      </c>
    </row>
    <row r="194" spans="2:65" s="1" customFormat="1" ht="16.5" customHeight="1">
      <c r="B194" s="29"/>
      <c r="C194" s="160" t="s">
        <v>419</v>
      </c>
      <c r="D194" s="160" t="s">
        <v>140</v>
      </c>
      <c r="E194" s="161" t="s">
        <v>420</v>
      </c>
      <c r="F194" s="162" t="s">
        <v>421</v>
      </c>
      <c r="G194" s="163" t="s">
        <v>192</v>
      </c>
      <c r="H194" s="164">
        <v>14</v>
      </c>
      <c r="I194" s="165"/>
      <c r="J194" s="166">
        <f>ROUND(I194*H194,2)</f>
        <v>0</v>
      </c>
      <c r="K194" s="162" t="s">
        <v>141</v>
      </c>
      <c r="L194" s="167"/>
      <c r="M194" s="168" t="s">
        <v>1</v>
      </c>
      <c r="N194" s="169" t="s">
        <v>38</v>
      </c>
      <c r="P194" s="137">
        <f>O194*H194</f>
        <v>0</v>
      </c>
      <c r="Q194" s="137">
        <v>0.02</v>
      </c>
      <c r="R194" s="137">
        <f>Q194*H194</f>
        <v>0.28000000000000003</v>
      </c>
      <c r="S194" s="137">
        <v>0</v>
      </c>
      <c r="T194" s="138">
        <f>S194*H194</f>
        <v>0</v>
      </c>
      <c r="AR194" s="139" t="s">
        <v>193</v>
      </c>
      <c r="AT194" s="139" t="s">
        <v>140</v>
      </c>
      <c r="AU194" s="139" t="s">
        <v>81</v>
      </c>
      <c r="AY194" s="14" t="s">
        <v>136</v>
      </c>
      <c r="BE194" s="140">
        <f>IF(N194="základní",J194,0)</f>
        <v>0</v>
      </c>
      <c r="BF194" s="140">
        <f>IF(N194="snížená",J194,0)</f>
        <v>0</v>
      </c>
      <c r="BG194" s="140">
        <f>IF(N194="zákl. přenesená",J194,0)</f>
        <v>0</v>
      </c>
      <c r="BH194" s="140">
        <f>IF(N194="sníž. přenesená",J194,0)</f>
        <v>0</v>
      </c>
      <c r="BI194" s="140">
        <f>IF(N194="nulová",J194,0)</f>
        <v>0</v>
      </c>
      <c r="BJ194" s="14" t="s">
        <v>81</v>
      </c>
      <c r="BK194" s="140">
        <f>ROUND(I194*H194,2)</f>
        <v>0</v>
      </c>
      <c r="BL194" s="14" t="s">
        <v>135</v>
      </c>
      <c r="BM194" s="139" t="s">
        <v>422</v>
      </c>
    </row>
    <row r="195" spans="2:65" s="1" customFormat="1" ht="16.5" customHeight="1">
      <c r="B195" s="29"/>
      <c r="C195" s="160" t="s">
        <v>423</v>
      </c>
      <c r="D195" s="160" t="s">
        <v>140</v>
      </c>
      <c r="E195" s="161" t="s">
        <v>424</v>
      </c>
      <c r="F195" s="162" t="s">
        <v>425</v>
      </c>
      <c r="G195" s="163" t="s">
        <v>192</v>
      </c>
      <c r="H195" s="164">
        <v>21</v>
      </c>
      <c r="I195" s="165"/>
      <c r="J195" s="166">
        <f>ROUND(I195*H195,2)</f>
        <v>0</v>
      </c>
      <c r="K195" s="162" t="s">
        <v>141</v>
      </c>
      <c r="L195" s="167"/>
      <c r="M195" s="168" t="s">
        <v>1</v>
      </c>
      <c r="N195" s="169" t="s">
        <v>38</v>
      </c>
      <c r="P195" s="137">
        <f>O195*H195</f>
        <v>0</v>
      </c>
      <c r="Q195" s="137">
        <v>0.02</v>
      </c>
      <c r="R195" s="137">
        <f>Q195*H195</f>
        <v>0.42</v>
      </c>
      <c r="S195" s="137">
        <v>0</v>
      </c>
      <c r="T195" s="138">
        <f>S195*H195</f>
        <v>0</v>
      </c>
      <c r="AR195" s="139" t="s">
        <v>193</v>
      </c>
      <c r="AT195" s="139" t="s">
        <v>140</v>
      </c>
      <c r="AU195" s="139" t="s">
        <v>81</v>
      </c>
      <c r="AY195" s="14" t="s">
        <v>136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4" t="s">
        <v>81</v>
      </c>
      <c r="BK195" s="140">
        <f>ROUND(I195*H195,2)</f>
        <v>0</v>
      </c>
      <c r="BL195" s="14" t="s">
        <v>135</v>
      </c>
      <c r="BM195" s="139" t="s">
        <v>426</v>
      </c>
    </row>
    <row r="196" spans="2:65" s="1" customFormat="1" ht="16.5" customHeight="1">
      <c r="B196" s="29"/>
      <c r="C196" s="160" t="s">
        <v>427</v>
      </c>
      <c r="D196" s="160" t="s">
        <v>140</v>
      </c>
      <c r="E196" s="161" t="s">
        <v>428</v>
      </c>
      <c r="F196" s="162" t="s">
        <v>429</v>
      </c>
      <c r="G196" s="163" t="s">
        <v>289</v>
      </c>
      <c r="H196" s="164">
        <v>8</v>
      </c>
      <c r="I196" s="165"/>
      <c r="J196" s="166">
        <f>ROUND(I196*H196,2)</f>
        <v>0</v>
      </c>
      <c r="K196" s="162" t="s">
        <v>141</v>
      </c>
      <c r="L196" s="167"/>
      <c r="M196" s="168" t="s">
        <v>1</v>
      </c>
      <c r="N196" s="169" t="s">
        <v>38</v>
      </c>
      <c r="P196" s="137">
        <f>O196*H196</f>
        <v>0</v>
      </c>
      <c r="Q196" s="137">
        <v>0.02</v>
      </c>
      <c r="R196" s="137">
        <f>Q196*H196</f>
        <v>0.16</v>
      </c>
      <c r="S196" s="137">
        <v>0</v>
      </c>
      <c r="T196" s="138">
        <f>S196*H196</f>
        <v>0</v>
      </c>
      <c r="AR196" s="139" t="s">
        <v>193</v>
      </c>
      <c r="AT196" s="139" t="s">
        <v>140</v>
      </c>
      <c r="AU196" s="139" t="s">
        <v>81</v>
      </c>
      <c r="AY196" s="14" t="s">
        <v>136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4" t="s">
        <v>81</v>
      </c>
      <c r="BK196" s="140">
        <f>ROUND(I196*H196,2)</f>
        <v>0</v>
      </c>
      <c r="BL196" s="14" t="s">
        <v>135</v>
      </c>
      <c r="BM196" s="139" t="s">
        <v>430</v>
      </c>
    </row>
    <row r="197" spans="2:65" s="1" customFormat="1" ht="24.2" customHeight="1">
      <c r="B197" s="29"/>
      <c r="C197" s="128" t="s">
        <v>431</v>
      </c>
      <c r="D197" s="128" t="s">
        <v>137</v>
      </c>
      <c r="E197" s="129" t="s">
        <v>214</v>
      </c>
      <c r="F197" s="130" t="s">
        <v>215</v>
      </c>
      <c r="G197" s="131" t="s">
        <v>216</v>
      </c>
      <c r="H197" s="132">
        <v>11.78501</v>
      </c>
      <c r="I197" s="133"/>
      <c r="J197" s="134">
        <f>ROUND(I197*H197,2)</f>
        <v>0</v>
      </c>
      <c r="K197" s="130" t="s">
        <v>158</v>
      </c>
      <c r="L197" s="29"/>
      <c r="M197" s="135" t="s">
        <v>1</v>
      </c>
      <c r="N197" s="136" t="s">
        <v>38</v>
      </c>
      <c r="P197" s="137">
        <f>O197*H197</f>
        <v>0</v>
      </c>
      <c r="Q197" s="137">
        <v>0</v>
      </c>
      <c r="R197" s="137">
        <f>Q197*H197</f>
        <v>0</v>
      </c>
      <c r="S197" s="137">
        <v>0</v>
      </c>
      <c r="T197" s="138">
        <f>S197*H197</f>
        <v>0</v>
      </c>
      <c r="AR197" s="139" t="s">
        <v>135</v>
      </c>
      <c r="AT197" s="139" t="s">
        <v>137</v>
      </c>
      <c r="AU197" s="139" t="s">
        <v>81</v>
      </c>
      <c r="AY197" s="14" t="s">
        <v>136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4" t="s">
        <v>81</v>
      </c>
      <c r="BK197" s="140">
        <f>ROUND(I197*H197,2)</f>
        <v>0</v>
      </c>
      <c r="BL197" s="14" t="s">
        <v>135</v>
      </c>
      <c r="BM197" s="139" t="s">
        <v>432</v>
      </c>
    </row>
    <row r="198" spans="2:65" s="1" customFormat="1">
      <c r="B198" s="29"/>
      <c r="D198" s="148" t="s">
        <v>160</v>
      </c>
      <c r="F198" s="149" t="s">
        <v>218</v>
      </c>
      <c r="I198" s="143"/>
      <c r="L198" s="29"/>
      <c r="M198" s="144"/>
      <c r="T198" s="53"/>
      <c r="AT198" s="14" t="s">
        <v>160</v>
      </c>
      <c r="AU198" s="14" t="s">
        <v>81</v>
      </c>
    </row>
    <row r="199" spans="2:65" s="12" customFormat="1">
      <c r="B199" s="172"/>
      <c r="D199" s="141" t="s">
        <v>167</v>
      </c>
      <c r="E199" s="173" t="s">
        <v>1</v>
      </c>
      <c r="F199" s="174" t="s">
        <v>433</v>
      </c>
      <c r="H199" s="173" t="s">
        <v>1</v>
      </c>
      <c r="I199" s="175"/>
      <c r="L199" s="172"/>
      <c r="M199" s="176"/>
      <c r="T199" s="177"/>
      <c r="AT199" s="173" t="s">
        <v>167</v>
      </c>
      <c r="AU199" s="173" t="s">
        <v>81</v>
      </c>
      <c r="AV199" s="12" t="s">
        <v>81</v>
      </c>
      <c r="AW199" s="12" t="s">
        <v>30</v>
      </c>
      <c r="AX199" s="12" t="s">
        <v>73</v>
      </c>
      <c r="AY199" s="173" t="s">
        <v>136</v>
      </c>
    </row>
    <row r="200" spans="2:65" s="12" customFormat="1">
      <c r="B200" s="172"/>
      <c r="D200" s="141" t="s">
        <v>167</v>
      </c>
      <c r="E200" s="173" t="s">
        <v>1</v>
      </c>
      <c r="F200" s="174" t="s">
        <v>434</v>
      </c>
      <c r="H200" s="173" t="s">
        <v>1</v>
      </c>
      <c r="I200" s="175"/>
      <c r="L200" s="172"/>
      <c r="M200" s="176"/>
      <c r="T200" s="177"/>
      <c r="AT200" s="173" t="s">
        <v>167</v>
      </c>
      <c r="AU200" s="173" t="s">
        <v>81</v>
      </c>
      <c r="AV200" s="12" t="s">
        <v>81</v>
      </c>
      <c r="AW200" s="12" t="s">
        <v>30</v>
      </c>
      <c r="AX200" s="12" t="s">
        <v>73</v>
      </c>
      <c r="AY200" s="173" t="s">
        <v>136</v>
      </c>
    </row>
    <row r="201" spans="2:65" s="11" customFormat="1">
      <c r="B201" s="150"/>
      <c r="D201" s="141" t="s">
        <v>167</v>
      </c>
      <c r="E201" s="151" t="s">
        <v>435</v>
      </c>
      <c r="F201" s="152" t="s">
        <v>436</v>
      </c>
      <c r="H201" s="153">
        <v>11.78501</v>
      </c>
      <c r="I201" s="154"/>
      <c r="L201" s="150"/>
      <c r="M201" s="155"/>
      <c r="T201" s="156"/>
      <c r="AT201" s="151" t="s">
        <v>167</v>
      </c>
      <c r="AU201" s="151" t="s">
        <v>81</v>
      </c>
      <c r="AV201" s="11" t="s">
        <v>90</v>
      </c>
      <c r="AW201" s="11" t="s">
        <v>30</v>
      </c>
      <c r="AX201" s="11" t="s">
        <v>81</v>
      </c>
      <c r="AY201" s="151" t="s">
        <v>136</v>
      </c>
    </row>
    <row r="202" spans="2:65" s="10" customFormat="1" ht="25.9" customHeight="1">
      <c r="B202" s="118"/>
      <c r="D202" s="119" t="s">
        <v>72</v>
      </c>
      <c r="E202" s="120" t="s">
        <v>437</v>
      </c>
      <c r="F202" s="120" t="s">
        <v>438</v>
      </c>
      <c r="I202" s="121"/>
      <c r="J202" s="122">
        <f>BK202</f>
        <v>0</v>
      </c>
      <c r="L202" s="118"/>
      <c r="M202" s="123"/>
      <c r="P202" s="124">
        <f>SUM(P203:P282)</f>
        <v>0</v>
      </c>
      <c r="R202" s="124">
        <f>SUM(R203:R282)</f>
        <v>139.92422400000001</v>
      </c>
      <c r="T202" s="125">
        <f>SUM(T203:T282)</f>
        <v>0</v>
      </c>
      <c r="AR202" s="119" t="s">
        <v>135</v>
      </c>
      <c r="AT202" s="126" t="s">
        <v>72</v>
      </c>
      <c r="AU202" s="126" t="s">
        <v>73</v>
      </c>
      <c r="AY202" s="119" t="s">
        <v>136</v>
      </c>
      <c r="BK202" s="127">
        <f>SUM(BK203:BK282)</f>
        <v>0</v>
      </c>
    </row>
    <row r="203" spans="2:65" s="1" customFormat="1" ht="16.5" customHeight="1">
      <c r="B203" s="29"/>
      <c r="C203" s="128" t="s">
        <v>439</v>
      </c>
      <c r="D203" s="128" t="s">
        <v>137</v>
      </c>
      <c r="E203" s="129" t="s">
        <v>274</v>
      </c>
      <c r="F203" s="130" t="s">
        <v>275</v>
      </c>
      <c r="G203" s="131" t="s">
        <v>192</v>
      </c>
      <c r="H203" s="132">
        <v>2112</v>
      </c>
      <c r="I203" s="133"/>
      <c r="J203" s="134">
        <f>ROUND(I203*H203,2)</f>
        <v>0</v>
      </c>
      <c r="K203" s="130" t="s">
        <v>141</v>
      </c>
      <c r="L203" s="29"/>
      <c r="M203" s="135" t="s">
        <v>1</v>
      </c>
      <c r="N203" s="136" t="s">
        <v>38</v>
      </c>
      <c r="P203" s="137">
        <f>O203*H203</f>
        <v>0</v>
      </c>
      <c r="Q203" s="137">
        <v>0</v>
      </c>
      <c r="R203" s="137">
        <f>Q203*H203</f>
        <v>0</v>
      </c>
      <c r="S203" s="137">
        <v>0</v>
      </c>
      <c r="T203" s="138">
        <f>S203*H203</f>
        <v>0</v>
      </c>
      <c r="AR203" s="139" t="s">
        <v>135</v>
      </c>
      <c r="AT203" s="139" t="s">
        <v>137</v>
      </c>
      <c r="AU203" s="139" t="s">
        <v>81</v>
      </c>
      <c r="AY203" s="14" t="s">
        <v>136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4" t="s">
        <v>81</v>
      </c>
      <c r="BK203" s="140">
        <f>ROUND(I203*H203,2)</f>
        <v>0</v>
      </c>
      <c r="BL203" s="14" t="s">
        <v>135</v>
      </c>
      <c r="BM203" s="139" t="s">
        <v>440</v>
      </c>
    </row>
    <row r="204" spans="2:65" s="11" customFormat="1">
      <c r="B204" s="150"/>
      <c r="D204" s="141" t="s">
        <v>167</v>
      </c>
      <c r="E204" s="151" t="s">
        <v>441</v>
      </c>
      <c r="F204" s="152" t="s">
        <v>442</v>
      </c>
      <c r="H204" s="153">
        <v>194</v>
      </c>
      <c r="I204" s="154"/>
      <c r="L204" s="150"/>
      <c r="M204" s="155"/>
      <c r="T204" s="156"/>
      <c r="AT204" s="151" t="s">
        <v>167</v>
      </c>
      <c r="AU204" s="151" t="s">
        <v>81</v>
      </c>
      <c r="AV204" s="11" t="s">
        <v>90</v>
      </c>
      <c r="AW204" s="11" t="s">
        <v>30</v>
      </c>
      <c r="AX204" s="11" t="s">
        <v>73</v>
      </c>
      <c r="AY204" s="151" t="s">
        <v>136</v>
      </c>
    </row>
    <row r="205" spans="2:65" s="11" customFormat="1">
      <c r="B205" s="150"/>
      <c r="D205" s="141" t="s">
        <v>167</v>
      </c>
      <c r="E205" s="151" t="s">
        <v>227</v>
      </c>
      <c r="F205" s="152" t="s">
        <v>443</v>
      </c>
      <c r="H205" s="153">
        <v>99</v>
      </c>
      <c r="I205" s="154"/>
      <c r="L205" s="150"/>
      <c r="M205" s="155"/>
      <c r="T205" s="156"/>
      <c r="AT205" s="151" t="s">
        <v>167</v>
      </c>
      <c r="AU205" s="151" t="s">
        <v>81</v>
      </c>
      <c r="AV205" s="11" t="s">
        <v>90</v>
      </c>
      <c r="AW205" s="11" t="s">
        <v>30</v>
      </c>
      <c r="AX205" s="11" t="s">
        <v>73</v>
      </c>
      <c r="AY205" s="151" t="s">
        <v>136</v>
      </c>
    </row>
    <row r="206" spans="2:65" s="11" customFormat="1">
      <c r="B206" s="150"/>
      <c r="D206" s="141" t="s">
        <v>167</v>
      </c>
      <c r="E206" s="151" t="s">
        <v>229</v>
      </c>
      <c r="F206" s="152" t="s">
        <v>444</v>
      </c>
      <c r="H206" s="153">
        <v>132</v>
      </c>
      <c r="I206" s="154"/>
      <c r="L206" s="150"/>
      <c r="M206" s="155"/>
      <c r="T206" s="156"/>
      <c r="AT206" s="151" t="s">
        <v>167</v>
      </c>
      <c r="AU206" s="151" t="s">
        <v>81</v>
      </c>
      <c r="AV206" s="11" t="s">
        <v>90</v>
      </c>
      <c r="AW206" s="11" t="s">
        <v>30</v>
      </c>
      <c r="AX206" s="11" t="s">
        <v>73</v>
      </c>
      <c r="AY206" s="151" t="s">
        <v>136</v>
      </c>
    </row>
    <row r="207" spans="2:65" s="11" customFormat="1">
      <c r="B207" s="150"/>
      <c r="D207" s="141" t="s">
        <v>167</v>
      </c>
      <c r="E207" s="151" t="s">
        <v>231</v>
      </c>
      <c r="F207" s="152" t="s">
        <v>445</v>
      </c>
      <c r="H207" s="153">
        <v>24</v>
      </c>
      <c r="I207" s="154"/>
      <c r="L207" s="150"/>
      <c r="M207" s="155"/>
      <c r="T207" s="156"/>
      <c r="AT207" s="151" t="s">
        <v>167</v>
      </c>
      <c r="AU207" s="151" t="s">
        <v>81</v>
      </c>
      <c r="AV207" s="11" t="s">
        <v>90</v>
      </c>
      <c r="AW207" s="11" t="s">
        <v>30</v>
      </c>
      <c r="AX207" s="11" t="s">
        <v>73</v>
      </c>
      <c r="AY207" s="151" t="s">
        <v>136</v>
      </c>
    </row>
    <row r="208" spans="2:65" s="11" customFormat="1">
      <c r="B208" s="150"/>
      <c r="D208" s="141" t="s">
        <v>167</v>
      </c>
      <c r="E208" s="151" t="s">
        <v>234</v>
      </c>
      <c r="F208" s="152" t="s">
        <v>446</v>
      </c>
      <c r="H208" s="153">
        <v>58</v>
      </c>
      <c r="I208" s="154"/>
      <c r="L208" s="150"/>
      <c r="M208" s="155"/>
      <c r="T208" s="156"/>
      <c r="AT208" s="151" t="s">
        <v>167</v>
      </c>
      <c r="AU208" s="151" t="s">
        <v>81</v>
      </c>
      <c r="AV208" s="11" t="s">
        <v>90</v>
      </c>
      <c r="AW208" s="11" t="s">
        <v>30</v>
      </c>
      <c r="AX208" s="11" t="s">
        <v>73</v>
      </c>
      <c r="AY208" s="151" t="s">
        <v>136</v>
      </c>
    </row>
    <row r="209" spans="2:65" s="11" customFormat="1">
      <c r="B209" s="150"/>
      <c r="D209" s="141" t="s">
        <v>167</v>
      </c>
      <c r="E209" s="151" t="s">
        <v>236</v>
      </c>
      <c r="F209" s="152" t="s">
        <v>447</v>
      </c>
      <c r="H209" s="153">
        <v>122</v>
      </c>
      <c r="I209" s="154"/>
      <c r="L209" s="150"/>
      <c r="M209" s="155"/>
      <c r="T209" s="156"/>
      <c r="AT209" s="151" t="s">
        <v>167</v>
      </c>
      <c r="AU209" s="151" t="s">
        <v>81</v>
      </c>
      <c r="AV209" s="11" t="s">
        <v>90</v>
      </c>
      <c r="AW209" s="11" t="s">
        <v>30</v>
      </c>
      <c r="AX209" s="11" t="s">
        <v>73</v>
      </c>
      <c r="AY209" s="151" t="s">
        <v>136</v>
      </c>
    </row>
    <row r="210" spans="2:65" s="11" customFormat="1">
      <c r="B210" s="150"/>
      <c r="D210" s="141" t="s">
        <v>167</v>
      </c>
      <c r="E210" s="151" t="s">
        <v>238</v>
      </c>
      <c r="F210" s="152" t="s">
        <v>448</v>
      </c>
      <c r="H210" s="153">
        <v>155</v>
      </c>
      <c r="I210" s="154"/>
      <c r="L210" s="150"/>
      <c r="M210" s="155"/>
      <c r="T210" s="156"/>
      <c r="AT210" s="151" t="s">
        <v>167</v>
      </c>
      <c r="AU210" s="151" t="s">
        <v>81</v>
      </c>
      <c r="AV210" s="11" t="s">
        <v>90</v>
      </c>
      <c r="AW210" s="11" t="s">
        <v>30</v>
      </c>
      <c r="AX210" s="11" t="s">
        <v>73</v>
      </c>
      <c r="AY210" s="151" t="s">
        <v>136</v>
      </c>
    </row>
    <row r="211" spans="2:65" s="11" customFormat="1">
      <c r="B211" s="150"/>
      <c r="D211" s="141" t="s">
        <v>167</v>
      </c>
      <c r="E211" s="151" t="s">
        <v>240</v>
      </c>
      <c r="F211" s="152" t="s">
        <v>449</v>
      </c>
      <c r="H211" s="153">
        <v>414</v>
      </c>
      <c r="I211" s="154"/>
      <c r="L211" s="150"/>
      <c r="M211" s="155"/>
      <c r="T211" s="156"/>
      <c r="AT211" s="151" t="s">
        <v>167</v>
      </c>
      <c r="AU211" s="151" t="s">
        <v>81</v>
      </c>
      <c r="AV211" s="11" t="s">
        <v>90</v>
      </c>
      <c r="AW211" s="11" t="s">
        <v>30</v>
      </c>
      <c r="AX211" s="11" t="s">
        <v>73</v>
      </c>
      <c r="AY211" s="151" t="s">
        <v>136</v>
      </c>
    </row>
    <row r="212" spans="2:65" s="11" customFormat="1">
      <c r="B212" s="150"/>
      <c r="D212" s="141" t="s">
        <v>167</v>
      </c>
      <c r="E212" s="151" t="s">
        <v>242</v>
      </c>
      <c r="F212" s="152" t="s">
        <v>450</v>
      </c>
      <c r="H212" s="153">
        <v>264</v>
      </c>
      <c r="I212" s="154"/>
      <c r="L212" s="150"/>
      <c r="M212" s="155"/>
      <c r="T212" s="156"/>
      <c r="AT212" s="151" t="s">
        <v>167</v>
      </c>
      <c r="AU212" s="151" t="s">
        <v>81</v>
      </c>
      <c r="AV212" s="11" t="s">
        <v>90</v>
      </c>
      <c r="AW212" s="11" t="s">
        <v>30</v>
      </c>
      <c r="AX212" s="11" t="s">
        <v>73</v>
      </c>
      <c r="AY212" s="151" t="s">
        <v>136</v>
      </c>
    </row>
    <row r="213" spans="2:65" s="11" customFormat="1">
      <c r="B213" s="150"/>
      <c r="D213" s="141" t="s">
        <v>167</v>
      </c>
      <c r="E213" s="151" t="s">
        <v>244</v>
      </c>
      <c r="F213" s="152" t="s">
        <v>451</v>
      </c>
      <c r="H213" s="153">
        <v>24</v>
      </c>
      <c r="I213" s="154"/>
      <c r="L213" s="150"/>
      <c r="M213" s="155"/>
      <c r="T213" s="156"/>
      <c r="AT213" s="151" t="s">
        <v>167</v>
      </c>
      <c r="AU213" s="151" t="s">
        <v>81</v>
      </c>
      <c r="AV213" s="11" t="s">
        <v>90</v>
      </c>
      <c r="AW213" s="11" t="s">
        <v>30</v>
      </c>
      <c r="AX213" s="11" t="s">
        <v>73</v>
      </c>
      <c r="AY213" s="151" t="s">
        <v>136</v>
      </c>
    </row>
    <row r="214" spans="2:65" s="11" customFormat="1">
      <c r="B214" s="150"/>
      <c r="D214" s="141" t="s">
        <v>167</v>
      </c>
      <c r="E214" s="151" t="s">
        <v>245</v>
      </c>
      <c r="F214" s="152" t="s">
        <v>452</v>
      </c>
      <c r="H214" s="153">
        <v>319</v>
      </c>
      <c r="I214" s="154"/>
      <c r="L214" s="150"/>
      <c r="M214" s="155"/>
      <c r="T214" s="156"/>
      <c r="AT214" s="151" t="s">
        <v>167</v>
      </c>
      <c r="AU214" s="151" t="s">
        <v>81</v>
      </c>
      <c r="AV214" s="11" t="s">
        <v>90</v>
      </c>
      <c r="AW214" s="11" t="s">
        <v>30</v>
      </c>
      <c r="AX214" s="11" t="s">
        <v>73</v>
      </c>
      <c r="AY214" s="151" t="s">
        <v>136</v>
      </c>
    </row>
    <row r="215" spans="2:65" s="11" customFormat="1">
      <c r="B215" s="150"/>
      <c r="D215" s="141" t="s">
        <v>167</v>
      </c>
      <c r="E215" s="151" t="s">
        <v>247</v>
      </c>
      <c r="F215" s="152" t="s">
        <v>453</v>
      </c>
      <c r="H215" s="153">
        <v>106</v>
      </c>
      <c r="I215" s="154"/>
      <c r="L215" s="150"/>
      <c r="M215" s="155"/>
      <c r="T215" s="156"/>
      <c r="AT215" s="151" t="s">
        <v>167</v>
      </c>
      <c r="AU215" s="151" t="s">
        <v>81</v>
      </c>
      <c r="AV215" s="11" t="s">
        <v>90</v>
      </c>
      <c r="AW215" s="11" t="s">
        <v>30</v>
      </c>
      <c r="AX215" s="11" t="s">
        <v>73</v>
      </c>
      <c r="AY215" s="151" t="s">
        <v>136</v>
      </c>
    </row>
    <row r="216" spans="2:65" s="11" customFormat="1">
      <c r="B216" s="150"/>
      <c r="D216" s="141" t="s">
        <v>167</v>
      </c>
      <c r="E216" s="151" t="s">
        <v>249</v>
      </c>
      <c r="F216" s="152" t="s">
        <v>454</v>
      </c>
      <c r="H216" s="153">
        <v>201</v>
      </c>
      <c r="I216" s="154"/>
      <c r="L216" s="150"/>
      <c r="M216" s="155"/>
      <c r="T216" s="156"/>
      <c r="AT216" s="151" t="s">
        <v>167</v>
      </c>
      <c r="AU216" s="151" t="s">
        <v>81</v>
      </c>
      <c r="AV216" s="11" t="s">
        <v>90</v>
      </c>
      <c r="AW216" s="11" t="s">
        <v>30</v>
      </c>
      <c r="AX216" s="11" t="s">
        <v>73</v>
      </c>
      <c r="AY216" s="151" t="s">
        <v>136</v>
      </c>
    </row>
    <row r="217" spans="2:65" s="11" customFormat="1">
      <c r="B217" s="150"/>
      <c r="D217" s="141" t="s">
        <v>167</v>
      </c>
      <c r="E217" s="151" t="s">
        <v>455</v>
      </c>
      <c r="F217" s="152" t="s">
        <v>456</v>
      </c>
      <c r="H217" s="153">
        <v>2112</v>
      </c>
      <c r="I217" s="154"/>
      <c r="L217" s="150"/>
      <c r="M217" s="155"/>
      <c r="T217" s="156"/>
      <c r="AT217" s="151" t="s">
        <v>167</v>
      </c>
      <c r="AU217" s="151" t="s">
        <v>81</v>
      </c>
      <c r="AV217" s="11" t="s">
        <v>90</v>
      </c>
      <c r="AW217" s="11" t="s">
        <v>30</v>
      </c>
      <c r="AX217" s="11" t="s">
        <v>81</v>
      </c>
      <c r="AY217" s="151" t="s">
        <v>136</v>
      </c>
    </row>
    <row r="218" spans="2:65" s="1" customFormat="1" ht="44.25" customHeight="1">
      <c r="B218" s="29"/>
      <c r="C218" s="128" t="s">
        <v>457</v>
      </c>
      <c r="D218" s="128" t="s">
        <v>137</v>
      </c>
      <c r="E218" s="129" t="s">
        <v>458</v>
      </c>
      <c r="F218" s="130" t="s">
        <v>459</v>
      </c>
      <c r="G218" s="131" t="s">
        <v>289</v>
      </c>
      <c r="H218" s="132">
        <v>2112</v>
      </c>
      <c r="I218" s="133"/>
      <c r="J218" s="134">
        <f>ROUND(I218*H218,2)</f>
        <v>0</v>
      </c>
      <c r="K218" s="130" t="s">
        <v>158</v>
      </c>
      <c r="L218" s="29"/>
      <c r="M218" s="135" t="s">
        <v>1</v>
      </c>
      <c r="N218" s="136" t="s">
        <v>38</v>
      </c>
      <c r="P218" s="137">
        <f>O218*H218</f>
        <v>0</v>
      </c>
      <c r="Q218" s="137">
        <v>0</v>
      </c>
      <c r="R218" s="137">
        <f>Q218*H218</f>
        <v>0</v>
      </c>
      <c r="S218" s="137">
        <v>0</v>
      </c>
      <c r="T218" s="138">
        <f>S218*H218</f>
        <v>0</v>
      </c>
      <c r="AR218" s="139" t="s">
        <v>135</v>
      </c>
      <c r="AT218" s="139" t="s">
        <v>137</v>
      </c>
      <c r="AU218" s="139" t="s">
        <v>81</v>
      </c>
      <c r="AY218" s="14" t="s">
        <v>136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4" t="s">
        <v>81</v>
      </c>
      <c r="BK218" s="140">
        <f>ROUND(I218*H218,2)</f>
        <v>0</v>
      </c>
      <c r="BL218" s="14" t="s">
        <v>135</v>
      </c>
      <c r="BM218" s="139" t="s">
        <v>460</v>
      </c>
    </row>
    <row r="219" spans="2:65" s="1" customFormat="1">
      <c r="B219" s="29"/>
      <c r="D219" s="148" t="s">
        <v>160</v>
      </c>
      <c r="F219" s="149" t="s">
        <v>461</v>
      </c>
      <c r="I219" s="143"/>
      <c r="L219" s="29"/>
      <c r="M219" s="144"/>
      <c r="T219" s="53"/>
      <c r="AT219" s="14" t="s">
        <v>160</v>
      </c>
      <c r="AU219" s="14" t="s">
        <v>81</v>
      </c>
    </row>
    <row r="220" spans="2:65" s="1" customFormat="1">
      <c r="B220" s="29"/>
      <c r="D220" s="141" t="s">
        <v>143</v>
      </c>
      <c r="F220" s="142" t="s">
        <v>462</v>
      </c>
      <c r="I220" s="143"/>
      <c r="L220" s="29"/>
      <c r="M220" s="144"/>
      <c r="T220" s="53"/>
      <c r="AT220" s="14" t="s">
        <v>143</v>
      </c>
      <c r="AU220" s="14" t="s">
        <v>81</v>
      </c>
    </row>
    <row r="221" spans="2:65" s="11" customFormat="1">
      <c r="B221" s="150"/>
      <c r="D221" s="141" t="s">
        <v>167</v>
      </c>
      <c r="E221" s="151" t="s">
        <v>463</v>
      </c>
      <c r="F221" s="152" t="s">
        <v>464</v>
      </c>
      <c r="H221" s="153">
        <v>2112</v>
      </c>
      <c r="I221" s="154"/>
      <c r="L221" s="150"/>
      <c r="M221" s="155"/>
      <c r="T221" s="156"/>
      <c r="AT221" s="151" t="s">
        <v>167</v>
      </c>
      <c r="AU221" s="151" t="s">
        <v>81</v>
      </c>
      <c r="AV221" s="11" t="s">
        <v>90</v>
      </c>
      <c r="AW221" s="11" t="s">
        <v>30</v>
      </c>
      <c r="AX221" s="11" t="s">
        <v>81</v>
      </c>
      <c r="AY221" s="151" t="s">
        <v>136</v>
      </c>
    </row>
    <row r="222" spans="2:65" s="1" customFormat="1" ht="37.9" customHeight="1">
      <c r="B222" s="29"/>
      <c r="C222" s="128" t="s">
        <v>465</v>
      </c>
      <c r="D222" s="128" t="s">
        <v>137</v>
      </c>
      <c r="E222" s="129" t="s">
        <v>466</v>
      </c>
      <c r="F222" s="130" t="s">
        <v>467</v>
      </c>
      <c r="G222" s="131" t="s">
        <v>289</v>
      </c>
      <c r="H222" s="132">
        <v>2112</v>
      </c>
      <c r="I222" s="133"/>
      <c r="J222" s="134">
        <f>ROUND(I222*H222,2)</f>
        <v>0</v>
      </c>
      <c r="K222" s="130" t="s">
        <v>158</v>
      </c>
      <c r="L222" s="29"/>
      <c r="M222" s="135" t="s">
        <v>1</v>
      </c>
      <c r="N222" s="136" t="s">
        <v>38</v>
      </c>
      <c r="P222" s="137">
        <f>O222*H222</f>
        <v>0</v>
      </c>
      <c r="Q222" s="137">
        <v>0</v>
      </c>
      <c r="R222" s="137">
        <f>Q222*H222</f>
        <v>0</v>
      </c>
      <c r="S222" s="137">
        <v>0</v>
      </c>
      <c r="T222" s="138">
        <f>S222*H222</f>
        <v>0</v>
      </c>
      <c r="AR222" s="139" t="s">
        <v>135</v>
      </c>
      <c r="AT222" s="139" t="s">
        <v>137</v>
      </c>
      <c r="AU222" s="139" t="s">
        <v>81</v>
      </c>
      <c r="AY222" s="14" t="s">
        <v>136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4" t="s">
        <v>81</v>
      </c>
      <c r="BK222" s="140">
        <f>ROUND(I222*H222,2)</f>
        <v>0</v>
      </c>
      <c r="BL222" s="14" t="s">
        <v>135</v>
      </c>
      <c r="BM222" s="139" t="s">
        <v>468</v>
      </c>
    </row>
    <row r="223" spans="2:65" s="1" customFormat="1">
      <c r="B223" s="29"/>
      <c r="D223" s="148" t="s">
        <v>160</v>
      </c>
      <c r="F223" s="149" t="s">
        <v>469</v>
      </c>
      <c r="I223" s="143"/>
      <c r="L223" s="29"/>
      <c r="M223" s="144"/>
      <c r="T223" s="53"/>
      <c r="AT223" s="14" t="s">
        <v>160</v>
      </c>
      <c r="AU223" s="14" t="s">
        <v>81</v>
      </c>
    </row>
    <row r="224" spans="2:65" s="1" customFormat="1">
      <c r="B224" s="29"/>
      <c r="D224" s="141" t="s">
        <v>143</v>
      </c>
      <c r="F224" s="142" t="s">
        <v>462</v>
      </c>
      <c r="I224" s="143"/>
      <c r="L224" s="29"/>
      <c r="M224" s="144"/>
      <c r="T224" s="53"/>
      <c r="AT224" s="14" t="s">
        <v>143</v>
      </c>
      <c r="AU224" s="14" t="s">
        <v>81</v>
      </c>
    </row>
    <row r="225" spans="2:65" s="11" customFormat="1">
      <c r="B225" s="150"/>
      <c r="D225" s="141" t="s">
        <v>167</v>
      </c>
      <c r="E225" s="151" t="s">
        <v>470</v>
      </c>
      <c r="F225" s="152" t="s">
        <v>471</v>
      </c>
      <c r="H225" s="153">
        <v>2112</v>
      </c>
      <c r="I225" s="154"/>
      <c r="L225" s="150"/>
      <c r="M225" s="155"/>
      <c r="T225" s="156"/>
      <c r="AT225" s="151" t="s">
        <v>167</v>
      </c>
      <c r="AU225" s="151" t="s">
        <v>81</v>
      </c>
      <c r="AV225" s="11" t="s">
        <v>90</v>
      </c>
      <c r="AW225" s="11" t="s">
        <v>30</v>
      </c>
      <c r="AX225" s="11" t="s">
        <v>81</v>
      </c>
      <c r="AY225" s="151" t="s">
        <v>136</v>
      </c>
    </row>
    <row r="226" spans="2:65" s="1" customFormat="1" ht="24.2" customHeight="1">
      <c r="B226" s="29"/>
      <c r="C226" s="128" t="s">
        <v>472</v>
      </c>
      <c r="D226" s="128" t="s">
        <v>137</v>
      </c>
      <c r="E226" s="129" t="s">
        <v>297</v>
      </c>
      <c r="F226" s="130" t="s">
        <v>298</v>
      </c>
      <c r="G226" s="131" t="s">
        <v>289</v>
      </c>
      <c r="H226" s="132">
        <v>2112</v>
      </c>
      <c r="I226" s="133"/>
      <c r="J226" s="134">
        <f>ROUND(I226*H226,2)</f>
        <v>0</v>
      </c>
      <c r="K226" s="130" t="s">
        <v>158</v>
      </c>
      <c r="L226" s="29"/>
      <c r="M226" s="135" t="s">
        <v>1</v>
      </c>
      <c r="N226" s="136" t="s">
        <v>38</v>
      </c>
      <c r="P226" s="137">
        <f>O226*H226</f>
        <v>0</v>
      </c>
      <c r="Q226" s="137">
        <v>0</v>
      </c>
      <c r="R226" s="137">
        <f>Q226*H226</f>
        <v>0</v>
      </c>
      <c r="S226" s="137">
        <v>0</v>
      </c>
      <c r="T226" s="138">
        <f>S226*H226</f>
        <v>0</v>
      </c>
      <c r="AR226" s="139" t="s">
        <v>135</v>
      </c>
      <c r="AT226" s="139" t="s">
        <v>137</v>
      </c>
      <c r="AU226" s="139" t="s">
        <v>81</v>
      </c>
      <c r="AY226" s="14" t="s">
        <v>136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4" t="s">
        <v>81</v>
      </c>
      <c r="BK226" s="140">
        <f>ROUND(I226*H226,2)</f>
        <v>0</v>
      </c>
      <c r="BL226" s="14" t="s">
        <v>135</v>
      </c>
      <c r="BM226" s="139" t="s">
        <v>473</v>
      </c>
    </row>
    <row r="227" spans="2:65" s="1" customFormat="1">
      <c r="B227" s="29"/>
      <c r="D227" s="148" t="s">
        <v>160</v>
      </c>
      <c r="F227" s="149" t="s">
        <v>300</v>
      </c>
      <c r="I227" s="143"/>
      <c r="L227" s="29"/>
      <c r="M227" s="144"/>
      <c r="T227" s="53"/>
      <c r="AT227" s="14" t="s">
        <v>160</v>
      </c>
      <c r="AU227" s="14" t="s">
        <v>81</v>
      </c>
    </row>
    <row r="228" spans="2:65" s="11" customFormat="1">
      <c r="B228" s="150"/>
      <c r="D228" s="141" t="s">
        <v>167</v>
      </c>
      <c r="E228" s="151" t="s">
        <v>474</v>
      </c>
      <c r="F228" s="152" t="s">
        <v>464</v>
      </c>
      <c r="H228" s="153">
        <v>2112</v>
      </c>
      <c r="I228" s="154"/>
      <c r="L228" s="150"/>
      <c r="M228" s="155"/>
      <c r="T228" s="156"/>
      <c r="AT228" s="151" t="s">
        <v>167</v>
      </c>
      <c r="AU228" s="151" t="s">
        <v>81</v>
      </c>
      <c r="AV228" s="11" t="s">
        <v>90</v>
      </c>
      <c r="AW228" s="11" t="s">
        <v>30</v>
      </c>
      <c r="AX228" s="11" t="s">
        <v>81</v>
      </c>
      <c r="AY228" s="151" t="s">
        <v>136</v>
      </c>
    </row>
    <row r="229" spans="2:65" s="1" customFormat="1" ht="24.2" customHeight="1">
      <c r="B229" s="29"/>
      <c r="C229" s="128" t="s">
        <v>475</v>
      </c>
      <c r="D229" s="128" t="s">
        <v>137</v>
      </c>
      <c r="E229" s="129" t="s">
        <v>301</v>
      </c>
      <c r="F229" s="130" t="s">
        <v>302</v>
      </c>
      <c r="G229" s="131" t="s">
        <v>192</v>
      </c>
      <c r="H229" s="132">
        <v>8448</v>
      </c>
      <c r="I229" s="133"/>
      <c r="J229" s="134">
        <f>ROUND(I229*H229,2)</f>
        <v>0</v>
      </c>
      <c r="K229" s="130" t="s">
        <v>141</v>
      </c>
      <c r="L229" s="29"/>
      <c r="M229" s="135" t="s">
        <v>1</v>
      </c>
      <c r="N229" s="136" t="s">
        <v>38</v>
      </c>
      <c r="P229" s="137">
        <f>O229*H229</f>
        <v>0</v>
      </c>
      <c r="Q229" s="137">
        <v>0</v>
      </c>
      <c r="R229" s="137">
        <f>Q229*H229</f>
        <v>0</v>
      </c>
      <c r="S229" s="137">
        <v>0</v>
      </c>
      <c r="T229" s="138">
        <f>S229*H229</f>
        <v>0</v>
      </c>
      <c r="AR229" s="139" t="s">
        <v>135</v>
      </c>
      <c r="AT229" s="139" t="s">
        <v>137</v>
      </c>
      <c r="AU229" s="139" t="s">
        <v>81</v>
      </c>
      <c r="AY229" s="14" t="s">
        <v>136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4" t="s">
        <v>81</v>
      </c>
      <c r="BK229" s="140">
        <f>ROUND(I229*H229,2)</f>
        <v>0</v>
      </c>
      <c r="BL229" s="14" t="s">
        <v>135</v>
      </c>
      <c r="BM229" s="139" t="s">
        <v>476</v>
      </c>
    </row>
    <row r="230" spans="2:65" s="11" customFormat="1">
      <c r="B230" s="150"/>
      <c r="D230" s="141" t="s">
        <v>167</v>
      </c>
      <c r="E230" s="151" t="s">
        <v>477</v>
      </c>
      <c r="F230" s="152" t="s">
        <v>478</v>
      </c>
      <c r="H230" s="153">
        <v>8448</v>
      </c>
      <c r="I230" s="154"/>
      <c r="L230" s="150"/>
      <c r="M230" s="155"/>
      <c r="T230" s="156"/>
      <c r="AT230" s="151" t="s">
        <v>167</v>
      </c>
      <c r="AU230" s="151" t="s">
        <v>81</v>
      </c>
      <c r="AV230" s="11" t="s">
        <v>90</v>
      </c>
      <c r="AW230" s="11" t="s">
        <v>30</v>
      </c>
      <c r="AX230" s="11" t="s">
        <v>81</v>
      </c>
      <c r="AY230" s="151" t="s">
        <v>136</v>
      </c>
    </row>
    <row r="231" spans="2:65" s="1" customFormat="1" ht="16.5" customHeight="1">
      <c r="B231" s="29"/>
      <c r="C231" s="160" t="s">
        <v>479</v>
      </c>
      <c r="D231" s="160" t="s">
        <v>140</v>
      </c>
      <c r="E231" s="161" t="s">
        <v>307</v>
      </c>
      <c r="F231" s="162" t="s">
        <v>308</v>
      </c>
      <c r="G231" s="163" t="s">
        <v>192</v>
      </c>
      <c r="H231" s="164">
        <v>8448</v>
      </c>
      <c r="I231" s="165"/>
      <c r="J231" s="166">
        <f>ROUND(I231*H231,2)</f>
        <v>0</v>
      </c>
      <c r="K231" s="162" t="s">
        <v>141</v>
      </c>
      <c r="L231" s="167"/>
      <c r="M231" s="168" t="s">
        <v>1</v>
      </c>
      <c r="N231" s="169" t="s">
        <v>38</v>
      </c>
      <c r="P231" s="137">
        <f>O231*H231</f>
        <v>0</v>
      </c>
      <c r="Q231" s="137">
        <v>1.0000000000000001E-5</v>
      </c>
      <c r="R231" s="137">
        <f>Q231*H231</f>
        <v>8.4480000000000013E-2</v>
      </c>
      <c r="S231" s="137">
        <v>0</v>
      </c>
      <c r="T231" s="138">
        <f>S231*H231</f>
        <v>0</v>
      </c>
      <c r="AR231" s="139" t="s">
        <v>193</v>
      </c>
      <c r="AT231" s="139" t="s">
        <v>140</v>
      </c>
      <c r="AU231" s="139" t="s">
        <v>81</v>
      </c>
      <c r="AY231" s="14" t="s">
        <v>136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4" t="s">
        <v>81</v>
      </c>
      <c r="BK231" s="140">
        <f>ROUND(I231*H231,2)</f>
        <v>0</v>
      </c>
      <c r="BL231" s="14" t="s">
        <v>135</v>
      </c>
      <c r="BM231" s="139" t="s">
        <v>480</v>
      </c>
    </row>
    <row r="232" spans="2:65" s="11" customFormat="1">
      <c r="B232" s="150"/>
      <c r="D232" s="141" t="s">
        <v>167</v>
      </c>
      <c r="E232" s="151" t="s">
        <v>481</v>
      </c>
      <c r="F232" s="152" t="s">
        <v>482</v>
      </c>
      <c r="H232" s="153">
        <v>8448</v>
      </c>
      <c r="I232" s="154"/>
      <c r="L232" s="150"/>
      <c r="M232" s="155"/>
      <c r="T232" s="156"/>
      <c r="AT232" s="151" t="s">
        <v>167</v>
      </c>
      <c r="AU232" s="151" t="s">
        <v>81</v>
      </c>
      <c r="AV232" s="11" t="s">
        <v>90</v>
      </c>
      <c r="AW232" s="11" t="s">
        <v>30</v>
      </c>
      <c r="AX232" s="11" t="s">
        <v>81</v>
      </c>
      <c r="AY232" s="151" t="s">
        <v>136</v>
      </c>
    </row>
    <row r="233" spans="2:65" s="1" customFormat="1" ht="24.2" customHeight="1">
      <c r="B233" s="29"/>
      <c r="C233" s="128" t="s">
        <v>483</v>
      </c>
      <c r="D233" s="128" t="s">
        <v>137</v>
      </c>
      <c r="E233" s="129" t="s">
        <v>312</v>
      </c>
      <c r="F233" s="130" t="s">
        <v>313</v>
      </c>
      <c r="G233" s="131" t="s">
        <v>192</v>
      </c>
      <c r="H233" s="132">
        <v>2112</v>
      </c>
      <c r="I233" s="133"/>
      <c r="J233" s="134">
        <f>ROUND(I233*H233,2)</f>
        <v>0</v>
      </c>
      <c r="K233" s="130" t="s">
        <v>141</v>
      </c>
      <c r="L233" s="29"/>
      <c r="M233" s="135" t="s">
        <v>1</v>
      </c>
      <c r="N233" s="136" t="s">
        <v>38</v>
      </c>
      <c r="P233" s="137">
        <f>O233*H233</f>
        <v>0</v>
      </c>
      <c r="Q233" s="137">
        <v>0</v>
      </c>
      <c r="R233" s="137">
        <f>Q233*H233</f>
        <v>0</v>
      </c>
      <c r="S233" s="137">
        <v>0</v>
      </c>
      <c r="T233" s="138">
        <f>S233*H233</f>
        <v>0</v>
      </c>
      <c r="AR233" s="139" t="s">
        <v>135</v>
      </c>
      <c r="AT233" s="139" t="s">
        <v>137</v>
      </c>
      <c r="AU233" s="139" t="s">
        <v>81</v>
      </c>
      <c r="AY233" s="14" t="s">
        <v>136</v>
      </c>
      <c r="BE233" s="140">
        <f>IF(N233="základní",J233,0)</f>
        <v>0</v>
      </c>
      <c r="BF233" s="140">
        <f>IF(N233="snížená",J233,0)</f>
        <v>0</v>
      </c>
      <c r="BG233" s="140">
        <f>IF(N233="zákl. přenesená",J233,0)</f>
        <v>0</v>
      </c>
      <c r="BH233" s="140">
        <f>IF(N233="sníž. přenesená",J233,0)</f>
        <v>0</v>
      </c>
      <c r="BI233" s="140">
        <f>IF(N233="nulová",J233,0)</f>
        <v>0</v>
      </c>
      <c r="BJ233" s="14" t="s">
        <v>81</v>
      </c>
      <c r="BK233" s="140">
        <f>ROUND(I233*H233,2)</f>
        <v>0</v>
      </c>
      <c r="BL233" s="14" t="s">
        <v>135</v>
      </c>
      <c r="BM233" s="139" t="s">
        <v>484</v>
      </c>
    </row>
    <row r="234" spans="2:65" s="11" customFormat="1">
      <c r="B234" s="150"/>
      <c r="D234" s="141" t="s">
        <v>167</v>
      </c>
      <c r="E234" s="151" t="s">
        <v>485</v>
      </c>
      <c r="F234" s="152" t="s">
        <v>464</v>
      </c>
      <c r="H234" s="153">
        <v>2112</v>
      </c>
      <c r="I234" s="154"/>
      <c r="L234" s="150"/>
      <c r="M234" s="155"/>
      <c r="T234" s="156"/>
      <c r="AT234" s="151" t="s">
        <v>167</v>
      </c>
      <c r="AU234" s="151" t="s">
        <v>81</v>
      </c>
      <c r="AV234" s="11" t="s">
        <v>90</v>
      </c>
      <c r="AW234" s="11" t="s">
        <v>30</v>
      </c>
      <c r="AX234" s="11" t="s">
        <v>81</v>
      </c>
      <c r="AY234" s="151" t="s">
        <v>136</v>
      </c>
    </row>
    <row r="235" spans="2:65" s="1" customFormat="1" ht="16.5" customHeight="1">
      <c r="B235" s="29"/>
      <c r="C235" s="160" t="s">
        <v>486</v>
      </c>
      <c r="D235" s="160" t="s">
        <v>140</v>
      </c>
      <c r="E235" s="161" t="s">
        <v>316</v>
      </c>
      <c r="F235" s="162" t="s">
        <v>317</v>
      </c>
      <c r="G235" s="163" t="s">
        <v>318</v>
      </c>
      <c r="H235" s="164">
        <v>168.96</v>
      </c>
      <c r="I235" s="165"/>
      <c r="J235" s="166">
        <f>ROUND(I235*H235,2)</f>
        <v>0</v>
      </c>
      <c r="K235" s="162" t="s">
        <v>141</v>
      </c>
      <c r="L235" s="167"/>
      <c r="M235" s="168" t="s">
        <v>1</v>
      </c>
      <c r="N235" s="169" t="s">
        <v>38</v>
      </c>
      <c r="P235" s="137">
        <f>O235*H235</f>
        <v>0</v>
      </c>
      <c r="Q235" s="137">
        <v>1E-3</v>
      </c>
      <c r="R235" s="137">
        <f>Q235*H235</f>
        <v>0.16896</v>
      </c>
      <c r="S235" s="137">
        <v>0</v>
      </c>
      <c r="T235" s="138">
        <f>S235*H235</f>
        <v>0</v>
      </c>
      <c r="AR235" s="139" t="s">
        <v>193</v>
      </c>
      <c r="AT235" s="139" t="s">
        <v>140</v>
      </c>
      <c r="AU235" s="139" t="s">
        <v>81</v>
      </c>
      <c r="AY235" s="14" t="s">
        <v>136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4" t="s">
        <v>81</v>
      </c>
      <c r="BK235" s="140">
        <f>ROUND(I235*H235,2)</f>
        <v>0</v>
      </c>
      <c r="BL235" s="14" t="s">
        <v>135</v>
      </c>
      <c r="BM235" s="139" t="s">
        <v>487</v>
      </c>
    </row>
    <row r="236" spans="2:65" s="11" customFormat="1">
      <c r="B236" s="150"/>
      <c r="D236" s="141" t="s">
        <v>167</v>
      </c>
      <c r="E236" s="151" t="s">
        <v>488</v>
      </c>
      <c r="F236" s="152" t="s">
        <v>489</v>
      </c>
      <c r="H236" s="153">
        <v>168.96</v>
      </c>
      <c r="I236" s="154"/>
      <c r="L236" s="150"/>
      <c r="M236" s="155"/>
      <c r="T236" s="156"/>
      <c r="AT236" s="151" t="s">
        <v>167</v>
      </c>
      <c r="AU236" s="151" t="s">
        <v>81</v>
      </c>
      <c r="AV236" s="11" t="s">
        <v>90</v>
      </c>
      <c r="AW236" s="11" t="s">
        <v>30</v>
      </c>
      <c r="AX236" s="11" t="s">
        <v>81</v>
      </c>
      <c r="AY236" s="151" t="s">
        <v>136</v>
      </c>
    </row>
    <row r="237" spans="2:65" s="1" customFormat="1" ht="24.2" customHeight="1">
      <c r="B237" s="29"/>
      <c r="C237" s="128" t="s">
        <v>490</v>
      </c>
      <c r="D237" s="128" t="s">
        <v>137</v>
      </c>
      <c r="E237" s="129" t="s">
        <v>491</v>
      </c>
      <c r="F237" s="130" t="s">
        <v>492</v>
      </c>
      <c r="G237" s="131" t="s">
        <v>289</v>
      </c>
      <c r="H237" s="132">
        <v>2112</v>
      </c>
      <c r="I237" s="133"/>
      <c r="J237" s="134">
        <f>ROUND(I237*H237,2)</f>
        <v>0</v>
      </c>
      <c r="K237" s="130" t="s">
        <v>158</v>
      </c>
      <c r="L237" s="29"/>
      <c r="M237" s="135" t="s">
        <v>1</v>
      </c>
      <c r="N237" s="136" t="s">
        <v>38</v>
      </c>
      <c r="P237" s="137">
        <f>O237*H237</f>
        <v>0</v>
      </c>
      <c r="Q237" s="137">
        <v>0</v>
      </c>
      <c r="R237" s="137">
        <f>Q237*H237</f>
        <v>0</v>
      </c>
      <c r="S237" s="137">
        <v>0</v>
      </c>
      <c r="T237" s="138">
        <f>S237*H237</f>
        <v>0</v>
      </c>
      <c r="AR237" s="139" t="s">
        <v>135</v>
      </c>
      <c r="AT237" s="139" t="s">
        <v>137</v>
      </c>
      <c r="AU237" s="139" t="s">
        <v>81</v>
      </c>
      <c r="AY237" s="14" t="s">
        <v>136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4" t="s">
        <v>81</v>
      </c>
      <c r="BK237" s="140">
        <f>ROUND(I237*H237,2)</f>
        <v>0</v>
      </c>
      <c r="BL237" s="14" t="s">
        <v>135</v>
      </c>
      <c r="BM237" s="139" t="s">
        <v>493</v>
      </c>
    </row>
    <row r="238" spans="2:65" s="1" customFormat="1">
      <c r="B238" s="29"/>
      <c r="D238" s="148" t="s">
        <v>160</v>
      </c>
      <c r="F238" s="149" t="s">
        <v>494</v>
      </c>
      <c r="I238" s="143"/>
      <c r="L238" s="29"/>
      <c r="M238" s="144"/>
      <c r="T238" s="53"/>
      <c r="AT238" s="14" t="s">
        <v>160</v>
      </c>
      <c r="AU238" s="14" t="s">
        <v>81</v>
      </c>
    </row>
    <row r="239" spans="2:65" s="1" customFormat="1">
      <c r="B239" s="29"/>
      <c r="D239" s="141" t="s">
        <v>143</v>
      </c>
      <c r="F239" s="142" t="s">
        <v>495</v>
      </c>
      <c r="I239" s="143"/>
      <c r="L239" s="29"/>
      <c r="M239" s="144"/>
      <c r="T239" s="53"/>
      <c r="AT239" s="14" t="s">
        <v>143</v>
      </c>
      <c r="AU239" s="14" t="s">
        <v>81</v>
      </c>
    </row>
    <row r="240" spans="2:65" s="11" customFormat="1">
      <c r="B240" s="150"/>
      <c r="D240" s="141" t="s">
        <v>167</v>
      </c>
      <c r="E240" s="151" t="s">
        <v>496</v>
      </c>
      <c r="F240" s="152" t="s">
        <v>497</v>
      </c>
      <c r="H240" s="153">
        <v>2112</v>
      </c>
      <c r="I240" s="154"/>
      <c r="L240" s="150"/>
      <c r="M240" s="155"/>
      <c r="T240" s="156"/>
      <c r="AT240" s="151" t="s">
        <v>167</v>
      </c>
      <c r="AU240" s="151" t="s">
        <v>81</v>
      </c>
      <c r="AV240" s="11" t="s">
        <v>90</v>
      </c>
      <c r="AW240" s="11" t="s">
        <v>30</v>
      </c>
      <c r="AX240" s="11" t="s">
        <v>81</v>
      </c>
      <c r="AY240" s="151" t="s">
        <v>136</v>
      </c>
    </row>
    <row r="241" spans="2:65" s="1" customFormat="1" ht="16.5" customHeight="1">
      <c r="B241" s="29"/>
      <c r="C241" s="160" t="s">
        <v>498</v>
      </c>
      <c r="D241" s="160" t="s">
        <v>140</v>
      </c>
      <c r="E241" s="161" t="s">
        <v>499</v>
      </c>
      <c r="F241" s="162" t="s">
        <v>500</v>
      </c>
      <c r="G241" s="163" t="s">
        <v>318</v>
      </c>
      <c r="H241" s="164">
        <v>4.2240000000000002</v>
      </c>
      <c r="I241" s="165"/>
      <c r="J241" s="166">
        <f>ROUND(I241*H241,2)</f>
        <v>0</v>
      </c>
      <c r="K241" s="162" t="s">
        <v>141</v>
      </c>
      <c r="L241" s="167"/>
      <c r="M241" s="168" t="s">
        <v>1</v>
      </c>
      <c r="N241" s="169" t="s">
        <v>38</v>
      </c>
      <c r="P241" s="137">
        <f>O241*H241</f>
        <v>0</v>
      </c>
      <c r="Q241" s="137">
        <v>1E-3</v>
      </c>
      <c r="R241" s="137">
        <f>Q241*H241</f>
        <v>4.2240000000000003E-3</v>
      </c>
      <c r="S241" s="137">
        <v>0</v>
      </c>
      <c r="T241" s="138">
        <f>S241*H241</f>
        <v>0</v>
      </c>
      <c r="AR241" s="139" t="s">
        <v>193</v>
      </c>
      <c r="AT241" s="139" t="s">
        <v>140</v>
      </c>
      <c r="AU241" s="139" t="s">
        <v>81</v>
      </c>
      <c r="AY241" s="14" t="s">
        <v>136</v>
      </c>
      <c r="BE241" s="140">
        <f>IF(N241="základní",J241,0)</f>
        <v>0</v>
      </c>
      <c r="BF241" s="140">
        <f>IF(N241="snížená",J241,0)</f>
        <v>0</v>
      </c>
      <c r="BG241" s="140">
        <f>IF(N241="zákl. přenesená",J241,0)</f>
        <v>0</v>
      </c>
      <c r="BH241" s="140">
        <f>IF(N241="sníž. přenesená",J241,0)</f>
        <v>0</v>
      </c>
      <c r="BI241" s="140">
        <f>IF(N241="nulová",J241,0)</f>
        <v>0</v>
      </c>
      <c r="BJ241" s="14" t="s">
        <v>81</v>
      </c>
      <c r="BK241" s="140">
        <f>ROUND(I241*H241,2)</f>
        <v>0</v>
      </c>
      <c r="BL241" s="14" t="s">
        <v>135</v>
      </c>
      <c r="BM241" s="139" t="s">
        <v>501</v>
      </c>
    </row>
    <row r="242" spans="2:65" s="1" customFormat="1">
      <c r="B242" s="29"/>
      <c r="D242" s="141" t="s">
        <v>143</v>
      </c>
      <c r="F242" s="142" t="s">
        <v>495</v>
      </c>
      <c r="I242" s="143"/>
      <c r="L242" s="29"/>
      <c r="M242" s="144"/>
      <c r="T242" s="53"/>
      <c r="AT242" s="14" t="s">
        <v>143</v>
      </c>
      <c r="AU242" s="14" t="s">
        <v>81</v>
      </c>
    </row>
    <row r="243" spans="2:65" s="11" customFormat="1">
      <c r="B243" s="150"/>
      <c r="D243" s="141" t="s">
        <v>167</v>
      </c>
      <c r="E243" s="151" t="s">
        <v>502</v>
      </c>
      <c r="F243" s="152" t="s">
        <v>503</v>
      </c>
      <c r="H243" s="153">
        <v>4.2240000000000002</v>
      </c>
      <c r="I243" s="154"/>
      <c r="L243" s="150"/>
      <c r="M243" s="155"/>
      <c r="T243" s="156"/>
      <c r="AT243" s="151" t="s">
        <v>167</v>
      </c>
      <c r="AU243" s="151" t="s">
        <v>81</v>
      </c>
      <c r="AV243" s="11" t="s">
        <v>90</v>
      </c>
      <c r="AW243" s="11" t="s">
        <v>30</v>
      </c>
      <c r="AX243" s="11" t="s">
        <v>81</v>
      </c>
      <c r="AY243" s="151" t="s">
        <v>136</v>
      </c>
    </row>
    <row r="244" spans="2:65" s="1" customFormat="1" ht="24.2" customHeight="1">
      <c r="B244" s="29"/>
      <c r="C244" s="128" t="s">
        <v>504</v>
      </c>
      <c r="D244" s="128" t="s">
        <v>137</v>
      </c>
      <c r="E244" s="129" t="s">
        <v>505</v>
      </c>
      <c r="F244" s="130" t="s">
        <v>506</v>
      </c>
      <c r="G244" s="131" t="s">
        <v>289</v>
      </c>
      <c r="H244" s="132">
        <v>2112</v>
      </c>
      <c r="I244" s="133"/>
      <c r="J244" s="134">
        <f>ROUND(I244*H244,2)</f>
        <v>0</v>
      </c>
      <c r="K244" s="130" t="s">
        <v>158</v>
      </c>
      <c r="L244" s="29"/>
      <c r="M244" s="135" t="s">
        <v>1</v>
      </c>
      <c r="N244" s="136" t="s">
        <v>38</v>
      </c>
      <c r="P244" s="137">
        <f>O244*H244</f>
        <v>0</v>
      </c>
      <c r="Q244" s="137">
        <v>5.0000000000000002E-5</v>
      </c>
      <c r="R244" s="137">
        <f>Q244*H244</f>
        <v>0.1056</v>
      </c>
      <c r="S244" s="137">
        <v>0</v>
      </c>
      <c r="T244" s="138">
        <f>S244*H244</f>
        <v>0</v>
      </c>
      <c r="AR244" s="139" t="s">
        <v>135</v>
      </c>
      <c r="AT244" s="139" t="s">
        <v>137</v>
      </c>
      <c r="AU244" s="139" t="s">
        <v>81</v>
      </c>
      <c r="AY244" s="14" t="s">
        <v>136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4" t="s">
        <v>81</v>
      </c>
      <c r="BK244" s="140">
        <f>ROUND(I244*H244,2)</f>
        <v>0</v>
      </c>
      <c r="BL244" s="14" t="s">
        <v>135</v>
      </c>
      <c r="BM244" s="139" t="s">
        <v>507</v>
      </c>
    </row>
    <row r="245" spans="2:65" s="1" customFormat="1">
      <c r="B245" s="29"/>
      <c r="D245" s="148" t="s">
        <v>160</v>
      </c>
      <c r="F245" s="149" t="s">
        <v>508</v>
      </c>
      <c r="I245" s="143"/>
      <c r="L245" s="29"/>
      <c r="M245" s="144"/>
      <c r="T245" s="53"/>
      <c r="AT245" s="14" t="s">
        <v>160</v>
      </c>
      <c r="AU245" s="14" t="s">
        <v>81</v>
      </c>
    </row>
    <row r="246" spans="2:65" s="11" customFormat="1">
      <c r="B246" s="150"/>
      <c r="D246" s="141" t="s">
        <v>167</v>
      </c>
      <c r="E246" s="151" t="s">
        <v>509</v>
      </c>
      <c r="F246" s="152" t="s">
        <v>471</v>
      </c>
      <c r="H246" s="153">
        <v>2112</v>
      </c>
      <c r="I246" s="154"/>
      <c r="L246" s="150"/>
      <c r="M246" s="155"/>
      <c r="T246" s="156"/>
      <c r="AT246" s="151" t="s">
        <v>167</v>
      </c>
      <c r="AU246" s="151" t="s">
        <v>81</v>
      </c>
      <c r="AV246" s="11" t="s">
        <v>90</v>
      </c>
      <c r="AW246" s="11" t="s">
        <v>30</v>
      </c>
      <c r="AX246" s="11" t="s">
        <v>81</v>
      </c>
      <c r="AY246" s="151" t="s">
        <v>136</v>
      </c>
    </row>
    <row r="247" spans="2:65" s="1" customFormat="1" ht="16.5" customHeight="1">
      <c r="B247" s="29"/>
      <c r="C247" s="160" t="s">
        <v>510</v>
      </c>
      <c r="D247" s="160" t="s">
        <v>140</v>
      </c>
      <c r="E247" s="161" t="s">
        <v>511</v>
      </c>
      <c r="F247" s="162" t="s">
        <v>512</v>
      </c>
      <c r="G247" s="163" t="s">
        <v>192</v>
      </c>
      <c r="H247" s="164">
        <v>2112</v>
      </c>
      <c r="I247" s="165"/>
      <c r="J247" s="166">
        <f>ROUND(I247*H247,2)</f>
        <v>0</v>
      </c>
      <c r="K247" s="162" t="s">
        <v>141</v>
      </c>
      <c r="L247" s="167"/>
      <c r="M247" s="168" t="s">
        <v>1</v>
      </c>
      <c r="N247" s="169" t="s">
        <v>38</v>
      </c>
      <c r="P247" s="137">
        <f>O247*H247</f>
        <v>0</v>
      </c>
      <c r="Q247" s="137">
        <v>2E-3</v>
      </c>
      <c r="R247" s="137">
        <f>Q247*H247</f>
        <v>4.2240000000000002</v>
      </c>
      <c r="S247" s="137">
        <v>0</v>
      </c>
      <c r="T247" s="138">
        <f>S247*H247</f>
        <v>0</v>
      </c>
      <c r="AR247" s="139" t="s">
        <v>193</v>
      </c>
      <c r="AT247" s="139" t="s">
        <v>140</v>
      </c>
      <c r="AU247" s="139" t="s">
        <v>81</v>
      </c>
      <c r="AY247" s="14" t="s">
        <v>136</v>
      </c>
      <c r="BE247" s="140">
        <f>IF(N247="základní",J247,0)</f>
        <v>0</v>
      </c>
      <c r="BF247" s="140">
        <f>IF(N247="snížená",J247,0)</f>
        <v>0</v>
      </c>
      <c r="BG247" s="140">
        <f>IF(N247="zákl. přenesená",J247,0)</f>
        <v>0</v>
      </c>
      <c r="BH247" s="140">
        <f>IF(N247="sníž. přenesená",J247,0)</f>
        <v>0</v>
      </c>
      <c r="BI247" s="140">
        <f>IF(N247="nulová",J247,0)</f>
        <v>0</v>
      </c>
      <c r="BJ247" s="14" t="s">
        <v>81</v>
      </c>
      <c r="BK247" s="140">
        <f>ROUND(I247*H247,2)</f>
        <v>0</v>
      </c>
      <c r="BL247" s="14" t="s">
        <v>135</v>
      </c>
      <c r="BM247" s="139" t="s">
        <v>513</v>
      </c>
    </row>
    <row r="248" spans="2:65" s="1" customFormat="1">
      <c r="B248" s="29"/>
      <c r="D248" s="141" t="s">
        <v>143</v>
      </c>
      <c r="F248" s="142" t="s">
        <v>514</v>
      </c>
      <c r="I248" s="143"/>
      <c r="L248" s="29"/>
      <c r="M248" s="144"/>
      <c r="T248" s="53"/>
      <c r="AT248" s="14" t="s">
        <v>143</v>
      </c>
      <c r="AU248" s="14" t="s">
        <v>81</v>
      </c>
    </row>
    <row r="249" spans="2:65" s="11" customFormat="1">
      <c r="B249" s="150"/>
      <c r="D249" s="141" t="s">
        <v>167</v>
      </c>
      <c r="E249" s="151" t="s">
        <v>515</v>
      </c>
      <c r="F249" s="152" t="s">
        <v>471</v>
      </c>
      <c r="H249" s="153">
        <v>2112</v>
      </c>
      <c r="I249" s="154"/>
      <c r="L249" s="150"/>
      <c r="M249" s="155"/>
      <c r="T249" s="156"/>
      <c r="AT249" s="151" t="s">
        <v>167</v>
      </c>
      <c r="AU249" s="151" t="s">
        <v>81</v>
      </c>
      <c r="AV249" s="11" t="s">
        <v>90</v>
      </c>
      <c r="AW249" s="11" t="s">
        <v>30</v>
      </c>
      <c r="AX249" s="11" t="s">
        <v>81</v>
      </c>
      <c r="AY249" s="151" t="s">
        <v>136</v>
      </c>
    </row>
    <row r="250" spans="2:65" s="1" customFormat="1" ht="16.5" customHeight="1">
      <c r="B250" s="29"/>
      <c r="C250" s="160" t="s">
        <v>516</v>
      </c>
      <c r="D250" s="160" t="s">
        <v>140</v>
      </c>
      <c r="E250" s="161" t="s">
        <v>344</v>
      </c>
      <c r="F250" s="162" t="s">
        <v>345</v>
      </c>
      <c r="G250" s="163" t="s">
        <v>140</v>
      </c>
      <c r="H250" s="164">
        <v>1689.6</v>
      </c>
      <c r="I250" s="165"/>
      <c r="J250" s="166">
        <f>ROUND(I250*H250,2)</f>
        <v>0</v>
      </c>
      <c r="K250" s="162" t="s">
        <v>141</v>
      </c>
      <c r="L250" s="167"/>
      <c r="M250" s="168" t="s">
        <v>1</v>
      </c>
      <c r="N250" s="169" t="s">
        <v>38</v>
      </c>
      <c r="P250" s="137">
        <f>O250*H250</f>
        <v>0</v>
      </c>
      <c r="Q250" s="137">
        <v>1E-4</v>
      </c>
      <c r="R250" s="137">
        <f>Q250*H250</f>
        <v>0.16896</v>
      </c>
      <c r="S250" s="137">
        <v>0</v>
      </c>
      <c r="T250" s="138">
        <f>S250*H250</f>
        <v>0</v>
      </c>
      <c r="AR250" s="139" t="s">
        <v>193</v>
      </c>
      <c r="AT250" s="139" t="s">
        <v>140</v>
      </c>
      <c r="AU250" s="139" t="s">
        <v>81</v>
      </c>
      <c r="AY250" s="14" t="s">
        <v>136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4" t="s">
        <v>81</v>
      </c>
      <c r="BK250" s="140">
        <f>ROUND(I250*H250,2)</f>
        <v>0</v>
      </c>
      <c r="BL250" s="14" t="s">
        <v>135</v>
      </c>
      <c r="BM250" s="139" t="s">
        <v>517</v>
      </c>
    </row>
    <row r="251" spans="2:65" s="11" customFormat="1">
      <c r="B251" s="150"/>
      <c r="D251" s="141" t="s">
        <v>167</v>
      </c>
      <c r="E251" s="151" t="s">
        <v>518</v>
      </c>
      <c r="F251" s="152" t="s">
        <v>519</v>
      </c>
      <c r="H251" s="153">
        <v>1689.6</v>
      </c>
      <c r="I251" s="154"/>
      <c r="L251" s="150"/>
      <c r="M251" s="155"/>
      <c r="T251" s="156"/>
      <c r="AT251" s="151" t="s">
        <v>167</v>
      </c>
      <c r="AU251" s="151" t="s">
        <v>81</v>
      </c>
      <c r="AV251" s="11" t="s">
        <v>90</v>
      </c>
      <c r="AW251" s="11" t="s">
        <v>30</v>
      </c>
      <c r="AX251" s="11" t="s">
        <v>81</v>
      </c>
      <c r="AY251" s="151" t="s">
        <v>136</v>
      </c>
    </row>
    <row r="252" spans="2:65" s="1" customFormat="1" ht="33" customHeight="1">
      <c r="B252" s="29"/>
      <c r="C252" s="128" t="s">
        <v>520</v>
      </c>
      <c r="D252" s="128" t="s">
        <v>137</v>
      </c>
      <c r="E252" s="129" t="s">
        <v>371</v>
      </c>
      <c r="F252" s="130" t="s">
        <v>372</v>
      </c>
      <c r="G252" s="131" t="s">
        <v>157</v>
      </c>
      <c r="H252" s="132">
        <v>2112</v>
      </c>
      <c r="I252" s="133"/>
      <c r="J252" s="134">
        <f>ROUND(I252*H252,2)</f>
        <v>0</v>
      </c>
      <c r="K252" s="130" t="s">
        <v>158</v>
      </c>
      <c r="L252" s="29"/>
      <c r="M252" s="135" t="s">
        <v>1</v>
      </c>
      <c r="N252" s="136" t="s">
        <v>38</v>
      </c>
      <c r="P252" s="137">
        <f>O252*H252</f>
        <v>0</v>
      </c>
      <c r="Q252" s="137">
        <v>0</v>
      </c>
      <c r="R252" s="137">
        <f>Q252*H252</f>
        <v>0</v>
      </c>
      <c r="S252" s="137">
        <v>0</v>
      </c>
      <c r="T252" s="138">
        <f>S252*H252</f>
        <v>0</v>
      </c>
      <c r="AR252" s="139" t="s">
        <v>135</v>
      </c>
      <c r="AT252" s="139" t="s">
        <v>137</v>
      </c>
      <c r="AU252" s="139" t="s">
        <v>81</v>
      </c>
      <c r="AY252" s="14" t="s">
        <v>136</v>
      </c>
      <c r="BE252" s="140">
        <f>IF(N252="základní",J252,0)</f>
        <v>0</v>
      </c>
      <c r="BF252" s="140">
        <f>IF(N252="snížená",J252,0)</f>
        <v>0</v>
      </c>
      <c r="BG252" s="140">
        <f>IF(N252="zákl. přenesená",J252,0)</f>
        <v>0</v>
      </c>
      <c r="BH252" s="140">
        <f>IF(N252="sníž. přenesená",J252,0)</f>
        <v>0</v>
      </c>
      <c r="BI252" s="140">
        <f>IF(N252="nulová",J252,0)</f>
        <v>0</v>
      </c>
      <c r="BJ252" s="14" t="s">
        <v>81</v>
      </c>
      <c r="BK252" s="140">
        <f>ROUND(I252*H252,2)</f>
        <v>0</v>
      </c>
      <c r="BL252" s="14" t="s">
        <v>135</v>
      </c>
      <c r="BM252" s="139" t="s">
        <v>521</v>
      </c>
    </row>
    <row r="253" spans="2:65" s="1" customFormat="1">
      <c r="B253" s="29"/>
      <c r="D253" s="148" t="s">
        <v>160</v>
      </c>
      <c r="F253" s="149" t="s">
        <v>374</v>
      </c>
      <c r="I253" s="143"/>
      <c r="L253" s="29"/>
      <c r="M253" s="144"/>
      <c r="T253" s="53"/>
      <c r="AT253" s="14" t="s">
        <v>160</v>
      </c>
      <c r="AU253" s="14" t="s">
        <v>81</v>
      </c>
    </row>
    <row r="254" spans="2:65" s="11" customFormat="1">
      <c r="B254" s="150"/>
      <c r="D254" s="141" t="s">
        <v>167</v>
      </c>
      <c r="E254" s="151" t="s">
        <v>522</v>
      </c>
      <c r="F254" s="152" t="s">
        <v>471</v>
      </c>
      <c r="H254" s="153">
        <v>2112</v>
      </c>
      <c r="I254" s="154"/>
      <c r="L254" s="150"/>
      <c r="M254" s="155"/>
      <c r="T254" s="156"/>
      <c r="AT254" s="151" t="s">
        <v>167</v>
      </c>
      <c r="AU254" s="151" t="s">
        <v>81</v>
      </c>
      <c r="AV254" s="11" t="s">
        <v>90</v>
      </c>
      <c r="AW254" s="11" t="s">
        <v>30</v>
      </c>
      <c r="AX254" s="11" t="s">
        <v>81</v>
      </c>
      <c r="AY254" s="151" t="s">
        <v>136</v>
      </c>
    </row>
    <row r="255" spans="2:65" s="1" customFormat="1" ht="16.5" customHeight="1">
      <c r="B255" s="29"/>
      <c r="C255" s="160" t="s">
        <v>523</v>
      </c>
      <c r="D255" s="160" t="s">
        <v>140</v>
      </c>
      <c r="E255" s="161" t="s">
        <v>378</v>
      </c>
      <c r="F255" s="162" t="s">
        <v>379</v>
      </c>
      <c r="G255" s="163" t="s">
        <v>380</v>
      </c>
      <c r="H255" s="164">
        <v>211.2</v>
      </c>
      <c r="I255" s="165"/>
      <c r="J255" s="166">
        <f>ROUND(I255*H255,2)</f>
        <v>0</v>
      </c>
      <c r="K255" s="162" t="s">
        <v>141</v>
      </c>
      <c r="L255" s="167"/>
      <c r="M255" s="168" t="s">
        <v>1</v>
      </c>
      <c r="N255" s="169" t="s">
        <v>38</v>
      </c>
      <c r="P255" s="137">
        <f>O255*H255</f>
        <v>0</v>
      </c>
      <c r="Q255" s="137">
        <v>0.6</v>
      </c>
      <c r="R255" s="137">
        <f>Q255*H255</f>
        <v>126.71999999999998</v>
      </c>
      <c r="S255" s="137">
        <v>0</v>
      </c>
      <c r="T255" s="138">
        <f>S255*H255</f>
        <v>0</v>
      </c>
      <c r="AR255" s="139" t="s">
        <v>193</v>
      </c>
      <c r="AT255" s="139" t="s">
        <v>140</v>
      </c>
      <c r="AU255" s="139" t="s">
        <v>81</v>
      </c>
      <c r="AY255" s="14" t="s">
        <v>136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4" t="s">
        <v>81</v>
      </c>
      <c r="BK255" s="140">
        <f>ROUND(I255*H255,2)</f>
        <v>0</v>
      </c>
      <c r="BL255" s="14" t="s">
        <v>135</v>
      </c>
      <c r="BM255" s="139" t="s">
        <v>524</v>
      </c>
    </row>
    <row r="256" spans="2:65" s="11" customFormat="1">
      <c r="B256" s="150"/>
      <c r="D256" s="141" t="s">
        <v>167</v>
      </c>
      <c r="E256" s="151" t="s">
        <v>525</v>
      </c>
      <c r="F256" s="152" t="s">
        <v>526</v>
      </c>
      <c r="H256" s="153">
        <v>211.2</v>
      </c>
      <c r="I256" s="154"/>
      <c r="L256" s="150"/>
      <c r="M256" s="155"/>
      <c r="T256" s="156"/>
      <c r="AT256" s="151" t="s">
        <v>167</v>
      </c>
      <c r="AU256" s="151" t="s">
        <v>81</v>
      </c>
      <c r="AV256" s="11" t="s">
        <v>90</v>
      </c>
      <c r="AW256" s="11" t="s">
        <v>30</v>
      </c>
      <c r="AX256" s="11" t="s">
        <v>81</v>
      </c>
      <c r="AY256" s="151" t="s">
        <v>136</v>
      </c>
    </row>
    <row r="257" spans="2:65" s="1" customFormat="1" ht="21.75" customHeight="1">
      <c r="B257" s="29"/>
      <c r="C257" s="128" t="s">
        <v>527</v>
      </c>
      <c r="D257" s="128" t="s">
        <v>137</v>
      </c>
      <c r="E257" s="129" t="s">
        <v>386</v>
      </c>
      <c r="F257" s="130" t="s">
        <v>387</v>
      </c>
      <c r="G257" s="131" t="s">
        <v>380</v>
      </c>
      <c r="H257" s="132">
        <v>126.72</v>
      </c>
      <c r="I257" s="133"/>
      <c r="J257" s="134">
        <f>ROUND(I257*H257,2)</f>
        <v>0</v>
      </c>
      <c r="K257" s="130" t="s">
        <v>158</v>
      </c>
      <c r="L257" s="29"/>
      <c r="M257" s="135" t="s">
        <v>1</v>
      </c>
      <c r="N257" s="136" t="s">
        <v>38</v>
      </c>
      <c r="P257" s="137">
        <f>O257*H257</f>
        <v>0</v>
      </c>
      <c r="Q257" s="137">
        <v>0</v>
      </c>
      <c r="R257" s="137">
        <f>Q257*H257</f>
        <v>0</v>
      </c>
      <c r="S257" s="137">
        <v>0</v>
      </c>
      <c r="T257" s="138">
        <f>S257*H257</f>
        <v>0</v>
      </c>
      <c r="AR257" s="139" t="s">
        <v>135</v>
      </c>
      <c r="AT257" s="139" t="s">
        <v>137</v>
      </c>
      <c r="AU257" s="139" t="s">
        <v>81</v>
      </c>
      <c r="AY257" s="14" t="s">
        <v>136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4" t="s">
        <v>81</v>
      </c>
      <c r="BK257" s="140">
        <f>ROUND(I257*H257,2)</f>
        <v>0</v>
      </c>
      <c r="BL257" s="14" t="s">
        <v>135</v>
      </c>
      <c r="BM257" s="139" t="s">
        <v>528</v>
      </c>
    </row>
    <row r="258" spans="2:65" s="1" customFormat="1">
      <c r="B258" s="29"/>
      <c r="D258" s="148" t="s">
        <v>160</v>
      </c>
      <c r="F258" s="149" t="s">
        <v>389</v>
      </c>
      <c r="I258" s="143"/>
      <c r="L258" s="29"/>
      <c r="M258" s="144"/>
      <c r="T258" s="53"/>
      <c r="AT258" s="14" t="s">
        <v>160</v>
      </c>
      <c r="AU258" s="14" t="s">
        <v>81</v>
      </c>
    </row>
    <row r="259" spans="2:65" s="11" customFormat="1">
      <c r="B259" s="150"/>
      <c r="D259" s="141" t="s">
        <v>167</v>
      </c>
      <c r="E259" s="151" t="s">
        <v>529</v>
      </c>
      <c r="F259" s="152" t="s">
        <v>530</v>
      </c>
      <c r="H259" s="153">
        <v>126.72</v>
      </c>
      <c r="I259" s="154"/>
      <c r="L259" s="150"/>
      <c r="M259" s="155"/>
      <c r="T259" s="156"/>
      <c r="AT259" s="151" t="s">
        <v>167</v>
      </c>
      <c r="AU259" s="151" t="s">
        <v>81</v>
      </c>
      <c r="AV259" s="11" t="s">
        <v>90</v>
      </c>
      <c r="AW259" s="11" t="s">
        <v>30</v>
      </c>
      <c r="AX259" s="11" t="s">
        <v>81</v>
      </c>
      <c r="AY259" s="151" t="s">
        <v>136</v>
      </c>
    </row>
    <row r="260" spans="2:65" s="1" customFormat="1" ht="16.5" customHeight="1">
      <c r="B260" s="29"/>
      <c r="C260" s="160" t="s">
        <v>531</v>
      </c>
      <c r="D260" s="160" t="s">
        <v>140</v>
      </c>
      <c r="E260" s="161" t="s">
        <v>394</v>
      </c>
      <c r="F260" s="162" t="s">
        <v>395</v>
      </c>
      <c r="G260" s="163" t="s">
        <v>380</v>
      </c>
      <c r="H260" s="164">
        <v>126.72</v>
      </c>
      <c r="I260" s="165"/>
      <c r="J260" s="166">
        <f>ROUND(I260*H260,2)</f>
        <v>0</v>
      </c>
      <c r="K260" s="162" t="s">
        <v>141</v>
      </c>
      <c r="L260" s="167"/>
      <c r="M260" s="168" t="s">
        <v>1</v>
      </c>
      <c r="N260" s="169" t="s">
        <v>38</v>
      </c>
      <c r="P260" s="137">
        <f>O260*H260</f>
        <v>0</v>
      </c>
      <c r="Q260" s="137">
        <v>0</v>
      </c>
      <c r="R260" s="137">
        <f>Q260*H260</f>
        <v>0</v>
      </c>
      <c r="S260" s="137">
        <v>0</v>
      </c>
      <c r="T260" s="138">
        <f>S260*H260</f>
        <v>0</v>
      </c>
      <c r="AR260" s="139" t="s">
        <v>193</v>
      </c>
      <c r="AT260" s="139" t="s">
        <v>140</v>
      </c>
      <c r="AU260" s="139" t="s">
        <v>81</v>
      </c>
      <c r="AY260" s="14" t="s">
        <v>136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4" t="s">
        <v>81</v>
      </c>
      <c r="BK260" s="140">
        <f>ROUND(I260*H260,2)</f>
        <v>0</v>
      </c>
      <c r="BL260" s="14" t="s">
        <v>135</v>
      </c>
      <c r="BM260" s="139" t="s">
        <v>532</v>
      </c>
    </row>
    <row r="261" spans="2:65" s="11" customFormat="1">
      <c r="B261" s="150"/>
      <c r="D261" s="141" t="s">
        <v>167</v>
      </c>
      <c r="E261" s="151" t="s">
        <v>533</v>
      </c>
      <c r="F261" s="152" t="s">
        <v>534</v>
      </c>
      <c r="H261" s="153">
        <v>126.72</v>
      </c>
      <c r="I261" s="154"/>
      <c r="L261" s="150"/>
      <c r="M261" s="155"/>
      <c r="T261" s="156"/>
      <c r="AT261" s="151" t="s">
        <v>167</v>
      </c>
      <c r="AU261" s="151" t="s">
        <v>81</v>
      </c>
      <c r="AV261" s="11" t="s">
        <v>90</v>
      </c>
      <c r="AW261" s="11" t="s">
        <v>30</v>
      </c>
      <c r="AX261" s="11" t="s">
        <v>81</v>
      </c>
      <c r="AY261" s="151" t="s">
        <v>136</v>
      </c>
    </row>
    <row r="262" spans="2:65" s="1" customFormat="1" ht="16.5" customHeight="1">
      <c r="B262" s="29"/>
      <c r="C262" s="128" t="s">
        <v>535</v>
      </c>
      <c r="D262" s="128" t="s">
        <v>137</v>
      </c>
      <c r="E262" s="129" t="s">
        <v>399</v>
      </c>
      <c r="F262" s="130" t="s">
        <v>400</v>
      </c>
      <c r="G262" s="131" t="s">
        <v>380</v>
      </c>
      <c r="H262" s="132">
        <v>126.72</v>
      </c>
      <c r="I262" s="133"/>
      <c r="J262" s="134">
        <f>ROUND(I262*H262,2)</f>
        <v>0</v>
      </c>
      <c r="K262" s="130" t="s">
        <v>158</v>
      </c>
      <c r="L262" s="29"/>
      <c r="M262" s="135" t="s">
        <v>1</v>
      </c>
      <c r="N262" s="136" t="s">
        <v>38</v>
      </c>
      <c r="P262" s="137">
        <f>O262*H262</f>
        <v>0</v>
      </c>
      <c r="Q262" s="137">
        <v>0</v>
      </c>
      <c r="R262" s="137">
        <f>Q262*H262</f>
        <v>0</v>
      </c>
      <c r="S262" s="137">
        <v>0</v>
      </c>
      <c r="T262" s="138">
        <f>S262*H262</f>
        <v>0</v>
      </c>
      <c r="AR262" s="139" t="s">
        <v>135</v>
      </c>
      <c r="AT262" s="139" t="s">
        <v>137</v>
      </c>
      <c r="AU262" s="139" t="s">
        <v>81</v>
      </c>
      <c r="AY262" s="14" t="s">
        <v>136</v>
      </c>
      <c r="BE262" s="140">
        <f>IF(N262="základní",J262,0)</f>
        <v>0</v>
      </c>
      <c r="BF262" s="140">
        <f>IF(N262="snížená",J262,0)</f>
        <v>0</v>
      </c>
      <c r="BG262" s="140">
        <f>IF(N262="zákl. přenesená",J262,0)</f>
        <v>0</v>
      </c>
      <c r="BH262" s="140">
        <f>IF(N262="sníž. přenesená",J262,0)</f>
        <v>0</v>
      </c>
      <c r="BI262" s="140">
        <f>IF(N262="nulová",J262,0)</f>
        <v>0</v>
      </c>
      <c r="BJ262" s="14" t="s">
        <v>81</v>
      </c>
      <c r="BK262" s="140">
        <f>ROUND(I262*H262,2)</f>
        <v>0</v>
      </c>
      <c r="BL262" s="14" t="s">
        <v>135</v>
      </c>
      <c r="BM262" s="139" t="s">
        <v>536</v>
      </c>
    </row>
    <row r="263" spans="2:65" s="1" customFormat="1">
      <c r="B263" s="29"/>
      <c r="D263" s="148" t="s">
        <v>160</v>
      </c>
      <c r="F263" s="149" t="s">
        <v>402</v>
      </c>
      <c r="I263" s="143"/>
      <c r="L263" s="29"/>
      <c r="M263" s="144"/>
      <c r="T263" s="53"/>
      <c r="AT263" s="14" t="s">
        <v>160</v>
      </c>
      <c r="AU263" s="14" t="s">
        <v>81</v>
      </c>
    </row>
    <row r="264" spans="2:65" s="11" customFormat="1">
      <c r="B264" s="150"/>
      <c r="D264" s="141" t="s">
        <v>167</v>
      </c>
      <c r="E264" s="151" t="s">
        <v>537</v>
      </c>
      <c r="F264" s="152" t="s">
        <v>534</v>
      </c>
      <c r="H264" s="153">
        <v>126.72</v>
      </c>
      <c r="I264" s="154"/>
      <c r="L264" s="150"/>
      <c r="M264" s="155"/>
      <c r="T264" s="156"/>
      <c r="AT264" s="151" t="s">
        <v>167</v>
      </c>
      <c r="AU264" s="151" t="s">
        <v>81</v>
      </c>
      <c r="AV264" s="11" t="s">
        <v>90</v>
      </c>
      <c r="AW264" s="11" t="s">
        <v>30</v>
      </c>
      <c r="AX264" s="11" t="s">
        <v>81</v>
      </c>
      <c r="AY264" s="151" t="s">
        <v>136</v>
      </c>
    </row>
    <row r="265" spans="2:65" s="1" customFormat="1" ht="16.5" customHeight="1">
      <c r="B265" s="29"/>
      <c r="C265" s="160" t="s">
        <v>254</v>
      </c>
      <c r="D265" s="160" t="s">
        <v>140</v>
      </c>
      <c r="E265" s="161" t="s">
        <v>538</v>
      </c>
      <c r="F265" s="162" t="s">
        <v>539</v>
      </c>
      <c r="G265" s="163" t="s">
        <v>192</v>
      </c>
      <c r="H265" s="164">
        <v>201</v>
      </c>
      <c r="I265" s="165"/>
      <c r="J265" s="166">
        <f>ROUND(I265*H265,2)</f>
        <v>0</v>
      </c>
      <c r="K265" s="162" t="s">
        <v>141</v>
      </c>
      <c r="L265" s="167"/>
      <c r="M265" s="168" t="s">
        <v>1</v>
      </c>
      <c r="N265" s="169" t="s">
        <v>38</v>
      </c>
      <c r="P265" s="137">
        <f>O265*H265</f>
        <v>0</v>
      </c>
      <c r="Q265" s="137">
        <v>4.0000000000000001E-3</v>
      </c>
      <c r="R265" s="137">
        <f>Q265*H265</f>
        <v>0.80400000000000005</v>
      </c>
      <c r="S265" s="137">
        <v>0</v>
      </c>
      <c r="T265" s="138">
        <f>S265*H265</f>
        <v>0</v>
      </c>
      <c r="AR265" s="139" t="s">
        <v>193</v>
      </c>
      <c r="AT265" s="139" t="s">
        <v>140</v>
      </c>
      <c r="AU265" s="139" t="s">
        <v>81</v>
      </c>
      <c r="AY265" s="14" t="s">
        <v>136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4" t="s">
        <v>81</v>
      </c>
      <c r="BK265" s="140">
        <f>ROUND(I265*H265,2)</f>
        <v>0</v>
      </c>
      <c r="BL265" s="14" t="s">
        <v>135</v>
      </c>
      <c r="BM265" s="139" t="s">
        <v>540</v>
      </c>
    </row>
    <row r="266" spans="2:65" s="1" customFormat="1" ht="16.5" customHeight="1">
      <c r="B266" s="29"/>
      <c r="C266" s="160" t="s">
        <v>541</v>
      </c>
      <c r="D266" s="160" t="s">
        <v>140</v>
      </c>
      <c r="E266" s="161" t="s">
        <v>542</v>
      </c>
      <c r="F266" s="162" t="s">
        <v>543</v>
      </c>
      <c r="G266" s="163" t="s">
        <v>192</v>
      </c>
      <c r="H266" s="164">
        <v>106</v>
      </c>
      <c r="I266" s="165"/>
      <c r="J266" s="166">
        <f>ROUND(I266*H266,2)</f>
        <v>0</v>
      </c>
      <c r="K266" s="162" t="s">
        <v>141</v>
      </c>
      <c r="L266" s="167"/>
      <c r="M266" s="168" t="s">
        <v>1</v>
      </c>
      <c r="N266" s="169" t="s">
        <v>38</v>
      </c>
      <c r="P266" s="137">
        <f>O266*H266</f>
        <v>0</v>
      </c>
      <c r="Q266" s="137">
        <v>4.0000000000000001E-3</v>
      </c>
      <c r="R266" s="137">
        <f>Q266*H266</f>
        <v>0.42399999999999999</v>
      </c>
      <c r="S266" s="137">
        <v>0</v>
      </c>
      <c r="T266" s="138">
        <f>S266*H266</f>
        <v>0</v>
      </c>
      <c r="AR266" s="139" t="s">
        <v>193</v>
      </c>
      <c r="AT266" s="139" t="s">
        <v>140</v>
      </c>
      <c r="AU266" s="139" t="s">
        <v>81</v>
      </c>
      <c r="AY266" s="14" t="s">
        <v>136</v>
      </c>
      <c r="BE266" s="140">
        <f>IF(N266="základní",J266,0)</f>
        <v>0</v>
      </c>
      <c r="BF266" s="140">
        <f>IF(N266="snížená",J266,0)</f>
        <v>0</v>
      </c>
      <c r="BG266" s="140">
        <f>IF(N266="zákl. přenesená",J266,0)</f>
        <v>0</v>
      </c>
      <c r="BH266" s="140">
        <f>IF(N266="sníž. přenesená",J266,0)</f>
        <v>0</v>
      </c>
      <c r="BI266" s="140">
        <f>IF(N266="nulová",J266,0)</f>
        <v>0</v>
      </c>
      <c r="BJ266" s="14" t="s">
        <v>81</v>
      </c>
      <c r="BK266" s="140">
        <f>ROUND(I266*H266,2)</f>
        <v>0</v>
      </c>
      <c r="BL266" s="14" t="s">
        <v>135</v>
      </c>
      <c r="BM266" s="139" t="s">
        <v>544</v>
      </c>
    </row>
    <row r="267" spans="2:65" s="1" customFormat="1" ht="16.5" customHeight="1">
      <c r="B267" s="29"/>
      <c r="C267" s="160" t="s">
        <v>545</v>
      </c>
      <c r="D267" s="160" t="s">
        <v>140</v>
      </c>
      <c r="E267" s="161" t="s">
        <v>546</v>
      </c>
      <c r="F267" s="162" t="s">
        <v>547</v>
      </c>
      <c r="G267" s="163" t="s">
        <v>192</v>
      </c>
      <c r="H267" s="164">
        <v>319</v>
      </c>
      <c r="I267" s="165"/>
      <c r="J267" s="166">
        <f>ROUND(I267*H267,2)</f>
        <v>0</v>
      </c>
      <c r="K267" s="162" t="s">
        <v>141</v>
      </c>
      <c r="L267" s="167"/>
      <c r="M267" s="168" t="s">
        <v>1</v>
      </c>
      <c r="N267" s="169" t="s">
        <v>38</v>
      </c>
      <c r="P267" s="137">
        <f>O267*H267</f>
        <v>0</v>
      </c>
      <c r="Q267" s="137">
        <v>4.0000000000000001E-3</v>
      </c>
      <c r="R267" s="137">
        <f>Q267*H267</f>
        <v>1.276</v>
      </c>
      <c r="S267" s="137">
        <v>0</v>
      </c>
      <c r="T267" s="138">
        <f>S267*H267</f>
        <v>0</v>
      </c>
      <c r="AR267" s="139" t="s">
        <v>193</v>
      </c>
      <c r="AT267" s="139" t="s">
        <v>140</v>
      </c>
      <c r="AU267" s="139" t="s">
        <v>81</v>
      </c>
      <c r="AY267" s="14" t="s">
        <v>136</v>
      </c>
      <c r="BE267" s="140">
        <f>IF(N267="základní",J267,0)</f>
        <v>0</v>
      </c>
      <c r="BF267" s="140">
        <f>IF(N267="snížená",J267,0)</f>
        <v>0</v>
      </c>
      <c r="BG267" s="140">
        <f>IF(N267="zákl. přenesená",J267,0)</f>
        <v>0</v>
      </c>
      <c r="BH267" s="140">
        <f>IF(N267="sníž. přenesená",J267,0)</f>
        <v>0</v>
      </c>
      <c r="BI267" s="140">
        <f>IF(N267="nulová",J267,0)</f>
        <v>0</v>
      </c>
      <c r="BJ267" s="14" t="s">
        <v>81</v>
      </c>
      <c r="BK267" s="140">
        <f>ROUND(I267*H267,2)</f>
        <v>0</v>
      </c>
      <c r="BL267" s="14" t="s">
        <v>135</v>
      </c>
      <c r="BM267" s="139" t="s">
        <v>548</v>
      </c>
    </row>
    <row r="268" spans="2:65" s="1" customFormat="1" ht="16.5" customHeight="1">
      <c r="B268" s="29"/>
      <c r="C268" s="160" t="s">
        <v>549</v>
      </c>
      <c r="D268" s="160" t="s">
        <v>140</v>
      </c>
      <c r="E268" s="161" t="s">
        <v>550</v>
      </c>
      <c r="F268" s="162" t="s">
        <v>551</v>
      </c>
      <c r="G268" s="163" t="s">
        <v>289</v>
      </c>
      <c r="H268" s="164">
        <v>24</v>
      </c>
      <c r="I268" s="165"/>
      <c r="J268" s="166">
        <f>ROUND(I268*H268,2)</f>
        <v>0</v>
      </c>
      <c r="K268" s="162" t="s">
        <v>141</v>
      </c>
      <c r="L268" s="167"/>
      <c r="M268" s="168" t="s">
        <v>1</v>
      </c>
      <c r="N268" s="169" t="s">
        <v>38</v>
      </c>
      <c r="P268" s="137">
        <f>O268*H268</f>
        <v>0</v>
      </c>
      <c r="Q268" s="137">
        <v>4.0000000000000001E-3</v>
      </c>
      <c r="R268" s="137">
        <f>Q268*H268</f>
        <v>9.6000000000000002E-2</v>
      </c>
      <c r="S268" s="137">
        <v>0</v>
      </c>
      <c r="T268" s="138">
        <f>S268*H268</f>
        <v>0</v>
      </c>
      <c r="AR268" s="139" t="s">
        <v>193</v>
      </c>
      <c r="AT268" s="139" t="s">
        <v>140</v>
      </c>
      <c r="AU268" s="139" t="s">
        <v>81</v>
      </c>
      <c r="AY268" s="14" t="s">
        <v>136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4" t="s">
        <v>81</v>
      </c>
      <c r="BK268" s="140">
        <f>ROUND(I268*H268,2)</f>
        <v>0</v>
      </c>
      <c r="BL268" s="14" t="s">
        <v>135</v>
      </c>
      <c r="BM268" s="139" t="s">
        <v>552</v>
      </c>
    </row>
    <row r="269" spans="2:65" s="1" customFormat="1" ht="16.5" customHeight="1">
      <c r="B269" s="29"/>
      <c r="C269" s="160" t="s">
        <v>553</v>
      </c>
      <c r="D269" s="160" t="s">
        <v>140</v>
      </c>
      <c r="E269" s="161" t="s">
        <v>554</v>
      </c>
      <c r="F269" s="162" t="s">
        <v>555</v>
      </c>
      <c r="G269" s="163" t="s">
        <v>192</v>
      </c>
      <c r="H269" s="164">
        <v>264</v>
      </c>
      <c r="I269" s="165"/>
      <c r="J269" s="166">
        <f>ROUND(I269*H269,2)</f>
        <v>0</v>
      </c>
      <c r="K269" s="162" t="s">
        <v>141</v>
      </c>
      <c r="L269" s="167"/>
      <c r="M269" s="168" t="s">
        <v>1</v>
      </c>
      <c r="N269" s="169" t="s">
        <v>38</v>
      </c>
      <c r="P269" s="137">
        <f>O269*H269</f>
        <v>0</v>
      </c>
      <c r="Q269" s="137">
        <v>4.0000000000000001E-3</v>
      </c>
      <c r="R269" s="137">
        <f>Q269*H269</f>
        <v>1.056</v>
      </c>
      <c r="S269" s="137">
        <v>0</v>
      </c>
      <c r="T269" s="138">
        <f>S269*H269</f>
        <v>0</v>
      </c>
      <c r="AR269" s="139" t="s">
        <v>193</v>
      </c>
      <c r="AT269" s="139" t="s">
        <v>140</v>
      </c>
      <c r="AU269" s="139" t="s">
        <v>81</v>
      </c>
      <c r="AY269" s="14" t="s">
        <v>136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4" t="s">
        <v>81</v>
      </c>
      <c r="BK269" s="140">
        <f>ROUND(I269*H269,2)</f>
        <v>0</v>
      </c>
      <c r="BL269" s="14" t="s">
        <v>135</v>
      </c>
      <c r="BM269" s="139" t="s">
        <v>556</v>
      </c>
    </row>
    <row r="270" spans="2:65" s="1" customFormat="1" ht="16.5" customHeight="1">
      <c r="B270" s="29"/>
      <c r="C270" s="160" t="s">
        <v>557</v>
      </c>
      <c r="D270" s="160" t="s">
        <v>140</v>
      </c>
      <c r="E270" s="161" t="s">
        <v>558</v>
      </c>
      <c r="F270" s="162" t="s">
        <v>559</v>
      </c>
      <c r="G270" s="163" t="s">
        <v>192</v>
      </c>
      <c r="H270" s="164">
        <v>414</v>
      </c>
      <c r="I270" s="165"/>
      <c r="J270" s="166">
        <f>ROUND(I270*H270,2)</f>
        <v>0</v>
      </c>
      <c r="K270" s="162" t="s">
        <v>141</v>
      </c>
      <c r="L270" s="167"/>
      <c r="M270" s="168" t="s">
        <v>1</v>
      </c>
      <c r="N270" s="169" t="s">
        <v>38</v>
      </c>
      <c r="P270" s="137">
        <f>O270*H270</f>
        <v>0</v>
      </c>
      <c r="Q270" s="137">
        <v>4.0000000000000001E-3</v>
      </c>
      <c r="R270" s="137">
        <f>Q270*H270</f>
        <v>1.6560000000000001</v>
      </c>
      <c r="S270" s="137">
        <v>0</v>
      </c>
      <c r="T270" s="138">
        <f>S270*H270</f>
        <v>0</v>
      </c>
      <c r="AR270" s="139" t="s">
        <v>193</v>
      </c>
      <c r="AT270" s="139" t="s">
        <v>140</v>
      </c>
      <c r="AU270" s="139" t="s">
        <v>81</v>
      </c>
      <c r="AY270" s="14" t="s">
        <v>136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4" t="s">
        <v>81</v>
      </c>
      <c r="BK270" s="140">
        <f>ROUND(I270*H270,2)</f>
        <v>0</v>
      </c>
      <c r="BL270" s="14" t="s">
        <v>135</v>
      </c>
      <c r="BM270" s="139" t="s">
        <v>560</v>
      </c>
    </row>
    <row r="271" spans="2:65" s="1" customFormat="1" ht="16.5" customHeight="1">
      <c r="B271" s="29"/>
      <c r="C271" s="160" t="s">
        <v>561</v>
      </c>
      <c r="D271" s="160" t="s">
        <v>140</v>
      </c>
      <c r="E271" s="161" t="s">
        <v>562</v>
      </c>
      <c r="F271" s="162" t="s">
        <v>563</v>
      </c>
      <c r="G271" s="163" t="s">
        <v>192</v>
      </c>
      <c r="H271" s="164">
        <v>155</v>
      </c>
      <c r="I271" s="165"/>
      <c r="J271" s="166">
        <f>ROUND(I271*H271,2)</f>
        <v>0</v>
      </c>
      <c r="K271" s="162" t="s">
        <v>141</v>
      </c>
      <c r="L271" s="167"/>
      <c r="M271" s="168" t="s">
        <v>1</v>
      </c>
      <c r="N271" s="169" t="s">
        <v>38</v>
      </c>
      <c r="P271" s="137">
        <f>O271*H271</f>
        <v>0</v>
      </c>
      <c r="Q271" s="137">
        <v>4.0000000000000001E-3</v>
      </c>
      <c r="R271" s="137">
        <f>Q271*H271</f>
        <v>0.62</v>
      </c>
      <c r="S271" s="137">
        <v>0</v>
      </c>
      <c r="T271" s="138">
        <f>S271*H271</f>
        <v>0</v>
      </c>
      <c r="AR271" s="139" t="s">
        <v>193</v>
      </c>
      <c r="AT271" s="139" t="s">
        <v>140</v>
      </c>
      <c r="AU271" s="139" t="s">
        <v>81</v>
      </c>
      <c r="AY271" s="14" t="s">
        <v>136</v>
      </c>
      <c r="BE271" s="140">
        <f>IF(N271="základní",J271,0)</f>
        <v>0</v>
      </c>
      <c r="BF271" s="140">
        <f>IF(N271="snížená",J271,0)</f>
        <v>0</v>
      </c>
      <c r="BG271" s="140">
        <f>IF(N271="zákl. přenesená",J271,0)</f>
        <v>0</v>
      </c>
      <c r="BH271" s="140">
        <f>IF(N271="sníž. přenesená",J271,0)</f>
        <v>0</v>
      </c>
      <c r="BI271" s="140">
        <f>IF(N271="nulová",J271,0)</f>
        <v>0</v>
      </c>
      <c r="BJ271" s="14" t="s">
        <v>81</v>
      </c>
      <c r="BK271" s="140">
        <f>ROUND(I271*H271,2)</f>
        <v>0</v>
      </c>
      <c r="BL271" s="14" t="s">
        <v>135</v>
      </c>
      <c r="BM271" s="139" t="s">
        <v>564</v>
      </c>
    </row>
    <row r="272" spans="2:65" s="1" customFormat="1" ht="16.5" customHeight="1">
      <c r="B272" s="29"/>
      <c r="C272" s="160" t="s">
        <v>565</v>
      </c>
      <c r="D272" s="160" t="s">
        <v>140</v>
      </c>
      <c r="E272" s="161" t="s">
        <v>566</v>
      </c>
      <c r="F272" s="162" t="s">
        <v>567</v>
      </c>
      <c r="G272" s="163" t="s">
        <v>192</v>
      </c>
      <c r="H272" s="164">
        <v>122</v>
      </c>
      <c r="I272" s="165"/>
      <c r="J272" s="166">
        <f>ROUND(I272*H272,2)</f>
        <v>0</v>
      </c>
      <c r="K272" s="162" t="s">
        <v>141</v>
      </c>
      <c r="L272" s="167"/>
      <c r="M272" s="168" t="s">
        <v>1</v>
      </c>
      <c r="N272" s="169" t="s">
        <v>38</v>
      </c>
      <c r="P272" s="137">
        <f>O272*H272</f>
        <v>0</v>
      </c>
      <c r="Q272" s="137">
        <v>4.0000000000000001E-3</v>
      </c>
      <c r="R272" s="137">
        <f>Q272*H272</f>
        <v>0.48799999999999999</v>
      </c>
      <c r="S272" s="137">
        <v>0</v>
      </c>
      <c r="T272" s="138">
        <f>S272*H272</f>
        <v>0</v>
      </c>
      <c r="AR272" s="139" t="s">
        <v>193</v>
      </c>
      <c r="AT272" s="139" t="s">
        <v>140</v>
      </c>
      <c r="AU272" s="139" t="s">
        <v>81</v>
      </c>
      <c r="AY272" s="14" t="s">
        <v>136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4" t="s">
        <v>81</v>
      </c>
      <c r="BK272" s="140">
        <f>ROUND(I272*H272,2)</f>
        <v>0</v>
      </c>
      <c r="BL272" s="14" t="s">
        <v>135</v>
      </c>
      <c r="BM272" s="139" t="s">
        <v>568</v>
      </c>
    </row>
    <row r="273" spans="2:65" s="1" customFormat="1" ht="16.5" customHeight="1">
      <c r="B273" s="29"/>
      <c r="C273" s="160" t="s">
        <v>569</v>
      </c>
      <c r="D273" s="160" t="s">
        <v>140</v>
      </c>
      <c r="E273" s="161" t="s">
        <v>570</v>
      </c>
      <c r="F273" s="162" t="s">
        <v>571</v>
      </c>
      <c r="G273" s="163" t="s">
        <v>192</v>
      </c>
      <c r="H273" s="164">
        <v>58</v>
      </c>
      <c r="I273" s="165"/>
      <c r="J273" s="166">
        <f>ROUND(I273*H273,2)</f>
        <v>0</v>
      </c>
      <c r="K273" s="162" t="s">
        <v>141</v>
      </c>
      <c r="L273" s="167"/>
      <c r="M273" s="168" t="s">
        <v>1</v>
      </c>
      <c r="N273" s="169" t="s">
        <v>38</v>
      </c>
      <c r="P273" s="137">
        <f>O273*H273</f>
        <v>0</v>
      </c>
      <c r="Q273" s="137">
        <v>4.0000000000000001E-3</v>
      </c>
      <c r="R273" s="137">
        <f>Q273*H273</f>
        <v>0.23200000000000001</v>
      </c>
      <c r="S273" s="137">
        <v>0</v>
      </c>
      <c r="T273" s="138">
        <f>S273*H273</f>
        <v>0</v>
      </c>
      <c r="AR273" s="139" t="s">
        <v>193</v>
      </c>
      <c r="AT273" s="139" t="s">
        <v>140</v>
      </c>
      <c r="AU273" s="139" t="s">
        <v>81</v>
      </c>
      <c r="AY273" s="14" t="s">
        <v>136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4" t="s">
        <v>81</v>
      </c>
      <c r="BK273" s="140">
        <f>ROUND(I273*H273,2)</f>
        <v>0</v>
      </c>
      <c r="BL273" s="14" t="s">
        <v>135</v>
      </c>
      <c r="BM273" s="139" t="s">
        <v>572</v>
      </c>
    </row>
    <row r="274" spans="2:65" s="1" customFormat="1" ht="16.5" customHeight="1">
      <c r="B274" s="29"/>
      <c r="C274" s="160" t="s">
        <v>573</v>
      </c>
      <c r="D274" s="160" t="s">
        <v>140</v>
      </c>
      <c r="E274" s="161" t="s">
        <v>574</v>
      </c>
      <c r="F274" s="162" t="s">
        <v>575</v>
      </c>
      <c r="G274" s="163" t="s">
        <v>192</v>
      </c>
      <c r="H274" s="164">
        <v>24</v>
      </c>
      <c r="I274" s="165"/>
      <c r="J274" s="166">
        <f>ROUND(I274*H274,2)</f>
        <v>0</v>
      </c>
      <c r="K274" s="162" t="s">
        <v>141</v>
      </c>
      <c r="L274" s="167"/>
      <c r="M274" s="168" t="s">
        <v>1</v>
      </c>
      <c r="N274" s="169" t="s">
        <v>38</v>
      </c>
      <c r="P274" s="137">
        <f>O274*H274</f>
        <v>0</v>
      </c>
      <c r="Q274" s="137">
        <v>4.0000000000000001E-3</v>
      </c>
      <c r="R274" s="137">
        <f>Q274*H274</f>
        <v>9.6000000000000002E-2</v>
      </c>
      <c r="S274" s="137">
        <v>0</v>
      </c>
      <c r="T274" s="138">
        <f>S274*H274</f>
        <v>0</v>
      </c>
      <c r="AR274" s="139" t="s">
        <v>193</v>
      </c>
      <c r="AT274" s="139" t="s">
        <v>140</v>
      </c>
      <c r="AU274" s="139" t="s">
        <v>81</v>
      </c>
      <c r="AY274" s="14" t="s">
        <v>136</v>
      </c>
      <c r="BE274" s="140">
        <f>IF(N274="základní",J274,0)</f>
        <v>0</v>
      </c>
      <c r="BF274" s="140">
        <f>IF(N274="snížená",J274,0)</f>
        <v>0</v>
      </c>
      <c r="BG274" s="140">
        <f>IF(N274="zákl. přenesená",J274,0)</f>
        <v>0</v>
      </c>
      <c r="BH274" s="140">
        <f>IF(N274="sníž. přenesená",J274,0)</f>
        <v>0</v>
      </c>
      <c r="BI274" s="140">
        <f>IF(N274="nulová",J274,0)</f>
        <v>0</v>
      </c>
      <c r="BJ274" s="14" t="s">
        <v>81</v>
      </c>
      <c r="BK274" s="140">
        <f>ROUND(I274*H274,2)</f>
        <v>0</v>
      </c>
      <c r="BL274" s="14" t="s">
        <v>135</v>
      </c>
      <c r="BM274" s="139" t="s">
        <v>576</v>
      </c>
    </row>
    <row r="275" spans="2:65" s="1" customFormat="1" ht="16.5" customHeight="1">
      <c r="B275" s="29"/>
      <c r="C275" s="160" t="s">
        <v>235</v>
      </c>
      <c r="D275" s="160" t="s">
        <v>140</v>
      </c>
      <c r="E275" s="161" t="s">
        <v>577</v>
      </c>
      <c r="F275" s="162" t="s">
        <v>578</v>
      </c>
      <c r="G275" s="163" t="s">
        <v>192</v>
      </c>
      <c r="H275" s="164">
        <v>132</v>
      </c>
      <c r="I275" s="165"/>
      <c r="J275" s="166">
        <f>ROUND(I275*H275,2)</f>
        <v>0</v>
      </c>
      <c r="K275" s="162" t="s">
        <v>141</v>
      </c>
      <c r="L275" s="167"/>
      <c r="M275" s="168" t="s">
        <v>1</v>
      </c>
      <c r="N275" s="169" t="s">
        <v>38</v>
      </c>
      <c r="P275" s="137">
        <f>O275*H275</f>
        <v>0</v>
      </c>
      <c r="Q275" s="137">
        <v>4.0000000000000001E-3</v>
      </c>
      <c r="R275" s="137">
        <f>Q275*H275</f>
        <v>0.52800000000000002</v>
      </c>
      <c r="S275" s="137">
        <v>0</v>
      </c>
      <c r="T275" s="138">
        <f>S275*H275</f>
        <v>0</v>
      </c>
      <c r="AR275" s="139" t="s">
        <v>193</v>
      </c>
      <c r="AT275" s="139" t="s">
        <v>140</v>
      </c>
      <c r="AU275" s="139" t="s">
        <v>81</v>
      </c>
      <c r="AY275" s="14" t="s">
        <v>136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4" t="s">
        <v>81</v>
      </c>
      <c r="BK275" s="140">
        <f>ROUND(I275*H275,2)</f>
        <v>0</v>
      </c>
      <c r="BL275" s="14" t="s">
        <v>135</v>
      </c>
      <c r="BM275" s="139" t="s">
        <v>579</v>
      </c>
    </row>
    <row r="276" spans="2:65" s="1" customFormat="1" ht="16.5" customHeight="1">
      <c r="B276" s="29"/>
      <c r="C276" s="160" t="s">
        <v>580</v>
      </c>
      <c r="D276" s="160" t="s">
        <v>140</v>
      </c>
      <c r="E276" s="161" t="s">
        <v>581</v>
      </c>
      <c r="F276" s="162" t="s">
        <v>582</v>
      </c>
      <c r="G276" s="163" t="s">
        <v>289</v>
      </c>
      <c r="H276" s="164">
        <v>99</v>
      </c>
      <c r="I276" s="165"/>
      <c r="J276" s="166">
        <f>ROUND(I276*H276,2)</f>
        <v>0</v>
      </c>
      <c r="K276" s="162" t="s">
        <v>141</v>
      </c>
      <c r="L276" s="167"/>
      <c r="M276" s="168" t="s">
        <v>1</v>
      </c>
      <c r="N276" s="169" t="s">
        <v>38</v>
      </c>
      <c r="P276" s="137">
        <f>O276*H276</f>
        <v>0</v>
      </c>
      <c r="Q276" s="137">
        <v>4.0000000000000001E-3</v>
      </c>
      <c r="R276" s="137">
        <f>Q276*H276</f>
        <v>0.39600000000000002</v>
      </c>
      <c r="S276" s="137">
        <v>0</v>
      </c>
      <c r="T276" s="138">
        <f>S276*H276</f>
        <v>0</v>
      </c>
      <c r="AR276" s="139" t="s">
        <v>193</v>
      </c>
      <c r="AT276" s="139" t="s">
        <v>140</v>
      </c>
      <c r="AU276" s="139" t="s">
        <v>81</v>
      </c>
      <c r="AY276" s="14" t="s">
        <v>136</v>
      </c>
      <c r="BE276" s="140">
        <f>IF(N276="základní",J276,0)</f>
        <v>0</v>
      </c>
      <c r="BF276" s="140">
        <f>IF(N276="snížená",J276,0)</f>
        <v>0</v>
      </c>
      <c r="BG276" s="140">
        <f>IF(N276="zákl. přenesená",J276,0)</f>
        <v>0</v>
      </c>
      <c r="BH276" s="140">
        <f>IF(N276="sníž. přenesená",J276,0)</f>
        <v>0</v>
      </c>
      <c r="BI276" s="140">
        <f>IF(N276="nulová",J276,0)</f>
        <v>0</v>
      </c>
      <c r="BJ276" s="14" t="s">
        <v>81</v>
      </c>
      <c r="BK276" s="140">
        <f>ROUND(I276*H276,2)</f>
        <v>0</v>
      </c>
      <c r="BL276" s="14" t="s">
        <v>135</v>
      </c>
      <c r="BM276" s="139" t="s">
        <v>583</v>
      </c>
    </row>
    <row r="277" spans="2:65" s="1" customFormat="1" ht="16.5" customHeight="1">
      <c r="B277" s="29"/>
      <c r="C277" s="160" t="s">
        <v>584</v>
      </c>
      <c r="D277" s="160" t="s">
        <v>140</v>
      </c>
      <c r="E277" s="161" t="s">
        <v>585</v>
      </c>
      <c r="F277" s="162" t="s">
        <v>586</v>
      </c>
      <c r="G277" s="163" t="s">
        <v>192</v>
      </c>
      <c r="H277" s="164">
        <v>194</v>
      </c>
      <c r="I277" s="165"/>
      <c r="J277" s="166">
        <f>ROUND(I277*H277,2)</f>
        <v>0</v>
      </c>
      <c r="K277" s="162" t="s">
        <v>141</v>
      </c>
      <c r="L277" s="167"/>
      <c r="M277" s="168" t="s">
        <v>1</v>
      </c>
      <c r="N277" s="169" t="s">
        <v>38</v>
      </c>
      <c r="P277" s="137">
        <f>O277*H277</f>
        <v>0</v>
      </c>
      <c r="Q277" s="137">
        <v>4.0000000000000001E-3</v>
      </c>
      <c r="R277" s="137">
        <f>Q277*H277</f>
        <v>0.77600000000000002</v>
      </c>
      <c r="S277" s="137">
        <v>0</v>
      </c>
      <c r="T277" s="138">
        <f>S277*H277</f>
        <v>0</v>
      </c>
      <c r="AR277" s="139" t="s">
        <v>193</v>
      </c>
      <c r="AT277" s="139" t="s">
        <v>140</v>
      </c>
      <c r="AU277" s="139" t="s">
        <v>81</v>
      </c>
      <c r="AY277" s="14" t="s">
        <v>136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4" t="s">
        <v>81</v>
      </c>
      <c r="BK277" s="140">
        <f>ROUND(I277*H277,2)</f>
        <v>0</v>
      </c>
      <c r="BL277" s="14" t="s">
        <v>135</v>
      </c>
      <c r="BM277" s="139" t="s">
        <v>587</v>
      </c>
    </row>
    <row r="278" spans="2:65" s="1" customFormat="1" ht="24.2" customHeight="1">
      <c r="B278" s="29"/>
      <c r="C278" s="128" t="s">
        <v>588</v>
      </c>
      <c r="D278" s="128" t="s">
        <v>137</v>
      </c>
      <c r="E278" s="129" t="s">
        <v>214</v>
      </c>
      <c r="F278" s="130" t="s">
        <v>215</v>
      </c>
      <c r="G278" s="131" t="s">
        <v>216</v>
      </c>
      <c r="H278" s="132">
        <v>140.76902000000001</v>
      </c>
      <c r="I278" s="133"/>
      <c r="J278" s="134">
        <f>ROUND(I278*H278,2)</f>
        <v>0</v>
      </c>
      <c r="K278" s="130" t="s">
        <v>158</v>
      </c>
      <c r="L278" s="29"/>
      <c r="M278" s="135" t="s">
        <v>1</v>
      </c>
      <c r="N278" s="136" t="s">
        <v>38</v>
      </c>
      <c r="P278" s="137">
        <f>O278*H278</f>
        <v>0</v>
      </c>
      <c r="Q278" s="137">
        <v>0</v>
      </c>
      <c r="R278" s="137">
        <f>Q278*H278</f>
        <v>0</v>
      </c>
      <c r="S278" s="137">
        <v>0</v>
      </c>
      <c r="T278" s="138">
        <f>S278*H278</f>
        <v>0</v>
      </c>
      <c r="AR278" s="139" t="s">
        <v>135</v>
      </c>
      <c r="AT278" s="139" t="s">
        <v>137</v>
      </c>
      <c r="AU278" s="139" t="s">
        <v>81</v>
      </c>
      <c r="AY278" s="14" t="s">
        <v>136</v>
      </c>
      <c r="BE278" s="140">
        <f>IF(N278="základní",J278,0)</f>
        <v>0</v>
      </c>
      <c r="BF278" s="140">
        <f>IF(N278="snížená",J278,0)</f>
        <v>0</v>
      </c>
      <c r="BG278" s="140">
        <f>IF(N278="zákl. přenesená",J278,0)</f>
        <v>0</v>
      </c>
      <c r="BH278" s="140">
        <f>IF(N278="sníž. přenesená",J278,0)</f>
        <v>0</v>
      </c>
      <c r="BI278" s="140">
        <f>IF(N278="nulová",J278,0)</f>
        <v>0</v>
      </c>
      <c r="BJ278" s="14" t="s">
        <v>81</v>
      </c>
      <c r="BK278" s="140">
        <f>ROUND(I278*H278,2)</f>
        <v>0</v>
      </c>
      <c r="BL278" s="14" t="s">
        <v>135</v>
      </c>
      <c r="BM278" s="139" t="s">
        <v>589</v>
      </c>
    </row>
    <row r="279" spans="2:65" s="1" customFormat="1">
      <c r="B279" s="29"/>
      <c r="D279" s="148" t="s">
        <v>160</v>
      </c>
      <c r="F279" s="149" t="s">
        <v>218</v>
      </c>
      <c r="I279" s="143"/>
      <c r="L279" s="29"/>
      <c r="M279" s="144"/>
      <c r="T279" s="53"/>
      <c r="AT279" s="14" t="s">
        <v>160</v>
      </c>
      <c r="AU279" s="14" t="s">
        <v>81</v>
      </c>
    </row>
    <row r="280" spans="2:65" s="12" customFormat="1">
      <c r="B280" s="172"/>
      <c r="D280" s="141" t="s">
        <v>167</v>
      </c>
      <c r="E280" s="173" t="s">
        <v>1</v>
      </c>
      <c r="F280" s="174" t="s">
        <v>433</v>
      </c>
      <c r="H280" s="173" t="s">
        <v>1</v>
      </c>
      <c r="I280" s="175"/>
      <c r="L280" s="172"/>
      <c r="M280" s="176"/>
      <c r="T280" s="177"/>
      <c r="AT280" s="173" t="s">
        <v>167</v>
      </c>
      <c r="AU280" s="173" t="s">
        <v>81</v>
      </c>
      <c r="AV280" s="12" t="s">
        <v>81</v>
      </c>
      <c r="AW280" s="12" t="s">
        <v>30</v>
      </c>
      <c r="AX280" s="12" t="s">
        <v>73</v>
      </c>
      <c r="AY280" s="173" t="s">
        <v>136</v>
      </c>
    </row>
    <row r="281" spans="2:65" s="12" customFormat="1">
      <c r="B281" s="172"/>
      <c r="D281" s="141" t="s">
        <v>167</v>
      </c>
      <c r="E281" s="173" t="s">
        <v>1</v>
      </c>
      <c r="F281" s="174" t="s">
        <v>590</v>
      </c>
      <c r="H281" s="173" t="s">
        <v>1</v>
      </c>
      <c r="I281" s="175"/>
      <c r="L281" s="172"/>
      <c r="M281" s="176"/>
      <c r="T281" s="177"/>
      <c r="AT281" s="173" t="s">
        <v>167</v>
      </c>
      <c r="AU281" s="173" t="s">
        <v>81</v>
      </c>
      <c r="AV281" s="12" t="s">
        <v>81</v>
      </c>
      <c r="AW281" s="12" t="s">
        <v>30</v>
      </c>
      <c r="AX281" s="12" t="s">
        <v>73</v>
      </c>
      <c r="AY281" s="173" t="s">
        <v>136</v>
      </c>
    </row>
    <row r="282" spans="2:65" s="11" customFormat="1">
      <c r="B282" s="150"/>
      <c r="D282" s="141" t="s">
        <v>167</v>
      </c>
      <c r="E282" s="151" t="s">
        <v>591</v>
      </c>
      <c r="F282" s="152" t="s">
        <v>592</v>
      </c>
      <c r="H282" s="153">
        <v>140.76902000000001</v>
      </c>
      <c r="I282" s="154"/>
      <c r="L282" s="150"/>
      <c r="M282" s="155"/>
      <c r="T282" s="156"/>
      <c r="AT282" s="151" t="s">
        <v>167</v>
      </c>
      <c r="AU282" s="151" t="s">
        <v>81</v>
      </c>
      <c r="AV282" s="11" t="s">
        <v>90</v>
      </c>
      <c r="AW282" s="11" t="s">
        <v>30</v>
      </c>
      <c r="AX282" s="11" t="s">
        <v>81</v>
      </c>
      <c r="AY282" s="151" t="s">
        <v>136</v>
      </c>
    </row>
    <row r="283" spans="2:65" s="10" customFormat="1" ht="25.9" customHeight="1">
      <c r="B283" s="118"/>
      <c r="D283" s="119" t="s">
        <v>72</v>
      </c>
      <c r="E283" s="120" t="s">
        <v>593</v>
      </c>
      <c r="F283" s="120" t="s">
        <v>594</v>
      </c>
      <c r="I283" s="121"/>
      <c r="J283" s="122">
        <f>BK283</f>
        <v>0</v>
      </c>
      <c r="L283" s="118"/>
      <c r="M283" s="123"/>
      <c r="P283" s="124">
        <f>SUM(P284:P355)</f>
        <v>0</v>
      </c>
      <c r="R283" s="124">
        <f>SUM(R284:R355)</f>
        <v>116.26419200000004</v>
      </c>
      <c r="T283" s="125">
        <f>SUM(T284:T355)</f>
        <v>0</v>
      </c>
      <c r="AR283" s="119" t="s">
        <v>135</v>
      </c>
      <c r="AT283" s="126" t="s">
        <v>72</v>
      </c>
      <c r="AU283" s="126" t="s">
        <v>73</v>
      </c>
      <c r="AY283" s="119" t="s">
        <v>136</v>
      </c>
      <c r="BK283" s="127">
        <f>SUM(BK284:BK355)</f>
        <v>0</v>
      </c>
    </row>
    <row r="284" spans="2:65" s="1" customFormat="1" ht="16.5" customHeight="1">
      <c r="B284" s="29"/>
      <c r="C284" s="128" t="s">
        <v>595</v>
      </c>
      <c r="D284" s="128" t="s">
        <v>137</v>
      </c>
      <c r="E284" s="129" t="s">
        <v>596</v>
      </c>
      <c r="F284" s="130" t="s">
        <v>275</v>
      </c>
      <c r="G284" s="131" t="s">
        <v>192</v>
      </c>
      <c r="H284" s="132">
        <v>1696</v>
      </c>
      <c r="I284" s="133"/>
      <c r="J284" s="134">
        <f>ROUND(I284*H284,2)</f>
        <v>0</v>
      </c>
      <c r="K284" s="130" t="s">
        <v>141</v>
      </c>
      <c r="L284" s="29"/>
      <c r="M284" s="135" t="s">
        <v>1</v>
      </c>
      <c r="N284" s="136" t="s">
        <v>38</v>
      </c>
      <c r="P284" s="137">
        <f>O284*H284</f>
        <v>0</v>
      </c>
      <c r="Q284" s="137">
        <v>0</v>
      </c>
      <c r="R284" s="137">
        <f>Q284*H284</f>
        <v>0</v>
      </c>
      <c r="S284" s="137">
        <v>0</v>
      </c>
      <c r="T284" s="138">
        <f>S284*H284</f>
        <v>0</v>
      </c>
      <c r="AR284" s="139" t="s">
        <v>135</v>
      </c>
      <c r="AT284" s="139" t="s">
        <v>137</v>
      </c>
      <c r="AU284" s="139" t="s">
        <v>81</v>
      </c>
      <c r="AY284" s="14" t="s">
        <v>136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4" t="s">
        <v>81</v>
      </c>
      <c r="BK284" s="140">
        <f>ROUND(I284*H284,2)</f>
        <v>0</v>
      </c>
      <c r="BL284" s="14" t="s">
        <v>135</v>
      </c>
      <c r="BM284" s="139" t="s">
        <v>597</v>
      </c>
    </row>
    <row r="285" spans="2:65" s="11" customFormat="1">
      <c r="B285" s="150"/>
      <c r="D285" s="141" t="s">
        <v>167</v>
      </c>
      <c r="E285" s="151" t="s">
        <v>598</v>
      </c>
      <c r="F285" s="152" t="s">
        <v>599</v>
      </c>
      <c r="H285" s="153">
        <v>192</v>
      </c>
      <c r="I285" s="154"/>
      <c r="L285" s="150"/>
      <c r="M285" s="155"/>
      <c r="T285" s="156"/>
      <c r="AT285" s="151" t="s">
        <v>167</v>
      </c>
      <c r="AU285" s="151" t="s">
        <v>81</v>
      </c>
      <c r="AV285" s="11" t="s">
        <v>90</v>
      </c>
      <c r="AW285" s="11" t="s">
        <v>30</v>
      </c>
      <c r="AX285" s="11" t="s">
        <v>73</v>
      </c>
      <c r="AY285" s="151" t="s">
        <v>136</v>
      </c>
    </row>
    <row r="286" spans="2:65" s="11" customFormat="1">
      <c r="B286" s="150"/>
      <c r="D286" s="141" t="s">
        <v>167</v>
      </c>
      <c r="E286" s="151" t="s">
        <v>251</v>
      </c>
      <c r="F286" s="152" t="s">
        <v>600</v>
      </c>
      <c r="H286" s="153">
        <v>192</v>
      </c>
      <c r="I286" s="154"/>
      <c r="L286" s="150"/>
      <c r="M286" s="155"/>
      <c r="T286" s="156"/>
      <c r="AT286" s="151" t="s">
        <v>167</v>
      </c>
      <c r="AU286" s="151" t="s">
        <v>81</v>
      </c>
      <c r="AV286" s="11" t="s">
        <v>90</v>
      </c>
      <c r="AW286" s="11" t="s">
        <v>30</v>
      </c>
      <c r="AX286" s="11" t="s">
        <v>73</v>
      </c>
      <c r="AY286" s="151" t="s">
        <v>136</v>
      </c>
    </row>
    <row r="287" spans="2:65" s="11" customFormat="1">
      <c r="B287" s="150"/>
      <c r="D287" s="141" t="s">
        <v>167</v>
      </c>
      <c r="E287" s="151" t="s">
        <v>253</v>
      </c>
      <c r="F287" s="152" t="s">
        <v>601</v>
      </c>
      <c r="H287" s="153">
        <v>48</v>
      </c>
      <c r="I287" s="154"/>
      <c r="L287" s="150"/>
      <c r="M287" s="155"/>
      <c r="T287" s="156"/>
      <c r="AT287" s="151" t="s">
        <v>167</v>
      </c>
      <c r="AU287" s="151" t="s">
        <v>81</v>
      </c>
      <c r="AV287" s="11" t="s">
        <v>90</v>
      </c>
      <c r="AW287" s="11" t="s">
        <v>30</v>
      </c>
      <c r="AX287" s="11" t="s">
        <v>73</v>
      </c>
      <c r="AY287" s="151" t="s">
        <v>136</v>
      </c>
    </row>
    <row r="288" spans="2:65" s="11" customFormat="1">
      <c r="B288" s="150"/>
      <c r="D288" s="141" t="s">
        <v>167</v>
      </c>
      <c r="E288" s="151" t="s">
        <v>255</v>
      </c>
      <c r="F288" s="152" t="s">
        <v>602</v>
      </c>
      <c r="H288" s="153">
        <v>80</v>
      </c>
      <c r="I288" s="154"/>
      <c r="L288" s="150"/>
      <c r="M288" s="155"/>
      <c r="T288" s="156"/>
      <c r="AT288" s="151" t="s">
        <v>167</v>
      </c>
      <c r="AU288" s="151" t="s">
        <v>81</v>
      </c>
      <c r="AV288" s="11" t="s">
        <v>90</v>
      </c>
      <c r="AW288" s="11" t="s">
        <v>30</v>
      </c>
      <c r="AX288" s="11" t="s">
        <v>73</v>
      </c>
      <c r="AY288" s="151" t="s">
        <v>136</v>
      </c>
    </row>
    <row r="289" spans="2:65" s="11" customFormat="1">
      <c r="B289" s="150"/>
      <c r="D289" s="141" t="s">
        <v>167</v>
      </c>
      <c r="E289" s="151" t="s">
        <v>257</v>
      </c>
      <c r="F289" s="152" t="s">
        <v>603</v>
      </c>
      <c r="H289" s="153">
        <v>144</v>
      </c>
      <c r="I289" s="154"/>
      <c r="L289" s="150"/>
      <c r="M289" s="155"/>
      <c r="T289" s="156"/>
      <c r="AT289" s="151" t="s">
        <v>167</v>
      </c>
      <c r="AU289" s="151" t="s">
        <v>81</v>
      </c>
      <c r="AV289" s="11" t="s">
        <v>90</v>
      </c>
      <c r="AW289" s="11" t="s">
        <v>30</v>
      </c>
      <c r="AX289" s="11" t="s">
        <v>73</v>
      </c>
      <c r="AY289" s="151" t="s">
        <v>136</v>
      </c>
    </row>
    <row r="290" spans="2:65" s="11" customFormat="1">
      <c r="B290" s="150"/>
      <c r="D290" s="141" t="s">
        <v>167</v>
      </c>
      <c r="E290" s="151" t="s">
        <v>259</v>
      </c>
      <c r="F290" s="152" t="s">
        <v>604</v>
      </c>
      <c r="H290" s="153">
        <v>126</v>
      </c>
      <c r="I290" s="154"/>
      <c r="L290" s="150"/>
      <c r="M290" s="155"/>
      <c r="T290" s="156"/>
      <c r="AT290" s="151" t="s">
        <v>167</v>
      </c>
      <c r="AU290" s="151" t="s">
        <v>81</v>
      </c>
      <c r="AV290" s="11" t="s">
        <v>90</v>
      </c>
      <c r="AW290" s="11" t="s">
        <v>30</v>
      </c>
      <c r="AX290" s="11" t="s">
        <v>73</v>
      </c>
      <c r="AY290" s="151" t="s">
        <v>136</v>
      </c>
    </row>
    <row r="291" spans="2:65" s="11" customFormat="1">
      <c r="B291" s="150"/>
      <c r="D291" s="141" t="s">
        <v>167</v>
      </c>
      <c r="E291" s="151" t="s">
        <v>261</v>
      </c>
      <c r="F291" s="152" t="s">
        <v>605</v>
      </c>
      <c r="H291" s="153">
        <v>190</v>
      </c>
      <c r="I291" s="154"/>
      <c r="L291" s="150"/>
      <c r="M291" s="155"/>
      <c r="T291" s="156"/>
      <c r="AT291" s="151" t="s">
        <v>167</v>
      </c>
      <c r="AU291" s="151" t="s">
        <v>81</v>
      </c>
      <c r="AV291" s="11" t="s">
        <v>90</v>
      </c>
      <c r="AW291" s="11" t="s">
        <v>30</v>
      </c>
      <c r="AX291" s="11" t="s">
        <v>73</v>
      </c>
      <c r="AY291" s="151" t="s">
        <v>136</v>
      </c>
    </row>
    <row r="292" spans="2:65" s="11" customFormat="1">
      <c r="B292" s="150"/>
      <c r="D292" s="141" t="s">
        <v>167</v>
      </c>
      <c r="E292" s="151" t="s">
        <v>263</v>
      </c>
      <c r="F292" s="152" t="s">
        <v>606</v>
      </c>
      <c r="H292" s="153">
        <v>84</v>
      </c>
      <c r="I292" s="154"/>
      <c r="L292" s="150"/>
      <c r="M292" s="155"/>
      <c r="T292" s="156"/>
      <c r="AT292" s="151" t="s">
        <v>167</v>
      </c>
      <c r="AU292" s="151" t="s">
        <v>81</v>
      </c>
      <c r="AV292" s="11" t="s">
        <v>90</v>
      </c>
      <c r="AW292" s="11" t="s">
        <v>30</v>
      </c>
      <c r="AX292" s="11" t="s">
        <v>73</v>
      </c>
      <c r="AY292" s="151" t="s">
        <v>136</v>
      </c>
    </row>
    <row r="293" spans="2:65" s="11" customFormat="1">
      <c r="B293" s="150"/>
      <c r="D293" s="141" t="s">
        <v>167</v>
      </c>
      <c r="E293" s="151" t="s">
        <v>265</v>
      </c>
      <c r="F293" s="152" t="s">
        <v>607</v>
      </c>
      <c r="H293" s="153">
        <v>48</v>
      </c>
      <c r="I293" s="154"/>
      <c r="L293" s="150"/>
      <c r="M293" s="155"/>
      <c r="T293" s="156"/>
      <c r="AT293" s="151" t="s">
        <v>167</v>
      </c>
      <c r="AU293" s="151" t="s">
        <v>81</v>
      </c>
      <c r="AV293" s="11" t="s">
        <v>90</v>
      </c>
      <c r="AW293" s="11" t="s">
        <v>30</v>
      </c>
      <c r="AX293" s="11" t="s">
        <v>73</v>
      </c>
      <c r="AY293" s="151" t="s">
        <v>136</v>
      </c>
    </row>
    <row r="294" spans="2:65" s="11" customFormat="1">
      <c r="B294" s="150"/>
      <c r="D294" s="141" t="s">
        <v>167</v>
      </c>
      <c r="E294" s="151" t="s">
        <v>266</v>
      </c>
      <c r="F294" s="152" t="s">
        <v>608</v>
      </c>
      <c r="H294" s="153">
        <v>132</v>
      </c>
      <c r="I294" s="154"/>
      <c r="L294" s="150"/>
      <c r="M294" s="155"/>
      <c r="T294" s="156"/>
      <c r="AT294" s="151" t="s">
        <v>167</v>
      </c>
      <c r="AU294" s="151" t="s">
        <v>81</v>
      </c>
      <c r="AV294" s="11" t="s">
        <v>90</v>
      </c>
      <c r="AW294" s="11" t="s">
        <v>30</v>
      </c>
      <c r="AX294" s="11" t="s">
        <v>73</v>
      </c>
      <c r="AY294" s="151" t="s">
        <v>136</v>
      </c>
    </row>
    <row r="295" spans="2:65" s="11" customFormat="1">
      <c r="B295" s="150"/>
      <c r="D295" s="141" t="s">
        <v>167</v>
      </c>
      <c r="E295" s="151" t="s">
        <v>267</v>
      </c>
      <c r="F295" s="152" t="s">
        <v>609</v>
      </c>
      <c r="H295" s="153">
        <v>126</v>
      </c>
      <c r="I295" s="154"/>
      <c r="L295" s="150"/>
      <c r="M295" s="155"/>
      <c r="T295" s="156"/>
      <c r="AT295" s="151" t="s">
        <v>167</v>
      </c>
      <c r="AU295" s="151" t="s">
        <v>81</v>
      </c>
      <c r="AV295" s="11" t="s">
        <v>90</v>
      </c>
      <c r="AW295" s="11" t="s">
        <v>30</v>
      </c>
      <c r="AX295" s="11" t="s">
        <v>73</v>
      </c>
      <c r="AY295" s="151" t="s">
        <v>136</v>
      </c>
    </row>
    <row r="296" spans="2:65" s="11" customFormat="1">
      <c r="B296" s="150"/>
      <c r="D296" s="141" t="s">
        <v>167</v>
      </c>
      <c r="E296" s="151" t="s">
        <v>268</v>
      </c>
      <c r="F296" s="152" t="s">
        <v>610</v>
      </c>
      <c r="H296" s="153">
        <v>334</v>
      </c>
      <c r="I296" s="154"/>
      <c r="L296" s="150"/>
      <c r="M296" s="155"/>
      <c r="T296" s="156"/>
      <c r="AT296" s="151" t="s">
        <v>167</v>
      </c>
      <c r="AU296" s="151" t="s">
        <v>81</v>
      </c>
      <c r="AV296" s="11" t="s">
        <v>90</v>
      </c>
      <c r="AW296" s="11" t="s">
        <v>30</v>
      </c>
      <c r="AX296" s="11" t="s">
        <v>73</v>
      </c>
      <c r="AY296" s="151" t="s">
        <v>136</v>
      </c>
    </row>
    <row r="297" spans="2:65" s="11" customFormat="1">
      <c r="B297" s="150"/>
      <c r="D297" s="141" t="s">
        <v>167</v>
      </c>
      <c r="E297" s="151" t="s">
        <v>611</v>
      </c>
      <c r="F297" s="152" t="s">
        <v>612</v>
      </c>
      <c r="H297" s="153">
        <v>1696</v>
      </c>
      <c r="I297" s="154"/>
      <c r="L297" s="150"/>
      <c r="M297" s="155"/>
      <c r="T297" s="156"/>
      <c r="AT297" s="151" t="s">
        <v>167</v>
      </c>
      <c r="AU297" s="151" t="s">
        <v>81</v>
      </c>
      <c r="AV297" s="11" t="s">
        <v>90</v>
      </c>
      <c r="AW297" s="11" t="s">
        <v>30</v>
      </c>
      <c r="AX297" s="11" t="s">
        <v>81</v>
      </c>
      <c r="AY297" s="151" t="s">
        <v>136</v>
      </c>
    </row>
    <row r="298" spans="2:65" s="1" customFormat="1" ht="44.25" customHeight="1">
      <c r="B298" s="29"/>
      <c r="C298" s="128" t="s">
        <v>613</v>
      </c>
      <c r="D298" s="128" t="s">
        <v>137</v>
      </c>
      <c r="E298" s="129" t="s">
        <v>614</v>
      </c>
      <c r="F298" s="130" t="s">
        <v>615</v>
      </c>
      <c r="G298" s="131" t="s">
        <v>289</v>
      </c>
      <c r="H298" s="132">
        <v>1696</v>
      </c>
      <c r="I298" s="133"/>
      <c r="J298" s="134">
        <f>ROUND(I298*H298,2)</f>
        <v>0</v>
      </c>
      <c r="K298" s="130" t="s">
        <v>158</v>
      </c>
      <c r="L298" s="29"/>
      <c r="M298" s="135" t="s">
        <v>1</v>
      </c>
      <c r="N298" s="136" t="s">
        <v>38</v>
      </c>
      <c r="P298" s="137">
        <f>O298*H298</f>
        <v>0</v>
      </c>
      <c r="Q298" s="137">
        <v>0</v>
      </c>
      <c r="R298" s="137">
        <f>Q298*H298</f>
        <v>0</v>
      </c>
      <c r="S298" s="137">
        <v>0</v>
      </c>
      <c r="T298" s="138">
        <f>S298*H298</f>
        <v>0</v>
      </c>
      <c r="AR298" s="139" t="s">
        <v>135</v>
      </c>
      <c r="AT298" s="139" t="s">
        <v>137</v>
      </c>
      <c r="AU298" s="139" t="s">
        <v>81</v>
      </c>
      <c r="AY298" s="14" t="s">
        <v>136</v>
      </c>
      <c r="BE298" s="140">
        <f>IF(N298="základní",J298,0)</f>
        <v>0</v>
      </c>
      <c r="BF298" s="140">
        <f>IF(N298="snížená",J298,0)</f>
        <v>0</v>
      </c>
      <c r="BG298" s="140">
        <f>IF(N298="zákl. přenesená",J298,0)</f>
        <v>0</v>
      </c>
      <c r="BH298" s="140">
        <f>IF(N298="sníž. přenesená",J298,0)</f>
        <v>0</v>
      </c>
      <c r="BI298" s="140">
        <f>IF(N298="nulová",J298,0)</f>
        <v>0</v>
      </c>
      <c r="BJ298" s="14" t="s">
        <v>81</v>
      </c>
      <c r="BK298" s="140">
        <f>ROUND(I298*H298,2)</f>
        <v>0</v>
      </c>
      <c r="BL298" s="14" t="s">
        <v>135</v>
      </c>
      <c r="BM298" s="139" t="s">
        <v>616</v>
      </c>
    </row>
    <row r="299" spans="2:65" s="1" customFormat="1">
      <c r="B299" s="29"/>
      <c r="D299" s="148" t="s">
        <v>160</v>
      </c>
      <c r="F299" s="149" t="s">
        <v>617</v>
      </c>
      <c r="I299" s="143"/>
      <c r="L299" s="29"/>
      <c r="M299" s="144"/>
      <c r="T299" s="53"/>
      <c r="AT299" s="14" t="s">
        <v>160</v>
      </c>
      <c r="AU299" s="14" t="s">
        <v>81</v>
      </c>
    </row>
    <row r="300" spans="2:65" s="11" customFormat="1">
      <c r="B300" s="150"/>
      <c r="D300" s="141" t="s">
        <v>167</v>
      </c>
      <c r="E300" s="151" t="s">
        <v>618</v>
      </c>
      <c r="F300" s="152" t="s">
        <v>619</v>
      </c>
      <c r="H300" s="153">
        <v>1696</v>
      </c>
      <c r="I300" s="154"/>
      <c r="L300" s="150"/>
      <c r="M300" s="155"/>
      <c r="T300" s="156"/>
      <c r="AT300" s="151" t="s">
        <v>167</v>
      </c>
      <c r="AU300" s="151" t="s">
        <v>81</v>
      </c>
      <c r="AV300" s="11" t="s">
        <v>90</v>
      </c>
      <c r="AW300" s="11" t="s">
        <v>30</v>
      </c>
      <c r="AX300" s="11" t="s">
        <v>81</v>
      </c>
      <c r="AY300" s="151" t="s">
        <v>136</v>
      </c>
    </row>
    <row r="301" spans="2:65" s="1" customFormat="1" ht="37.9" customHeight="1">
      <c r="B301" s="29"/>
      <c r="C301" s="128" t="s">
        <v>620</v>
      </c>
      <c r="D301" s="128" t="s">
        <v>137</v>
      </c>
      <c r="E301" s="129" t="s">
        <v>466</v>
      </c>
      <c r="F301" s="130" t="s">
        <v>467</v>
      </c>
      <c r="G301" s="131" t="s">
        <v>289</v>
      </c>
      <c r="H301" s="132">
        <v>1696</v>
      </c>
      <c r="I301" s="133"/>
      <c r="J301" s="134">
        <f>ROUND(I301*H301,2)</f>
        <v>0</v>
      </c>
      <c r="K301" s="130" t="s">
        <v>158</v>
      </c>
      <c r="L301" s="29"/>
      <c r="M301" s="135" t="s">
        <v>1</v>
      </c>
      <c r="N301" s="136" t="s">
        <v>38</v>
      </c>
      <c r="P301" s="137">
        <f>O301*H301</f>
        <v>0</v>
      </c>
      <c r="Q301" s="137">
        <v>0</v>
      </c>
      <c r="R301" s="137">
        <f>Q301*H301</f>
        <v>0</v>
      </c>
      <c r="S301" s="137">
        <v>0</v>
      </c>
      <c r="T301" s="138">
        <f>S301*H301</f>
        <v>0</v>
      </c>
      <c r="AR301" s="139" t="s">
        <v>135</v>
      </c>
      <c r="AT301" s="139" t="s">
        <v>137</v>
      </c>
      <c r="AU301" s="139" t="s">
        <v>81</v>
      </c>
      <c r="AY301" s="14" t="s">
        <v>136</v>
      </c>
      <c r="BE301" s="140">
        <f>IF(N301="základní",J301,0)</f>
        <v>0</v>
      </c>
      <c r="BF301" s="140">
        <f>IF(N301="snížená",J301,0)</f>
        <v>0</v>
      </c>
      <c r="BG301" s="140">
        <f>IF(N301="zákl. přenesená",J301,0)</f>
        <v>0</v>
      </c>
      <c r="BH301" s="140">
        <f>IF(N301="sníž. přenesená",J301,0)</f>
        <v>0</v>
      </c>
      <c r="BI301" s="140">
        <f>IF(N301="nulová",J301,0)</f>
        <v>0</v>
      </c>
      <c r="BJ301" s="14" t="s">
        <v>81</v>
      </c>
      <c r="BK301" s="140">
        <f>ROUND(I301*H301,2)</f>
        <v>0</v>
      </c>
      <c r="BL301" s="14" t="s">
        <v>135</v>
      </c>
      <c r="BM301" s="139" t="s">
        <v>621</v>
      </c>
    </row>
    <row r="302" spans="2:65" s="1" customFormat="1">
      <c r="B302" s="29"/>
      <c r="D302" s="148" t="s">
        <v>160</v>
      </c>
      <c r="F302" s="149" t="s">
        <v>469</v>
      </c>
      <c r="I302" s="143"/>
      <c r="L302" s="29"/>
      <c r="M302" s="144"/>
      <c r="T302" s="53"/>
      <c r="AT302" s="14" t="s">
        <v>160</v>
      </c>
      <c r="AU302" s="14" t="s">
        <v>81</v>
      </c>
    </row>
    <row r="303" spans="2:65" s="11" customFormat="1">
      <c r="B303" s="150"/>
      <c r="D303" s="141" t="s">
        <v>167</v>
      </c>
      <c r="E303" s="151" t="s">
        <v>622</v>
      </c>
      <c r="F303" s="152" t="s">
        <v>619</v>
      </c>
      <c r="H303" s="153">
        <v>1696</v>
      </c>
      <c r="I303" s="154"/>
      <c r="L303" s="150"/>
      <c r="M303" s="155"/>
      <c r="T303" s="156"/>
      <c r="AT303" s="151" t="s">
        <v>167</v>
      </c>
      <c r="AU303" s="151" t="s">
        <v>81</v>
      </c>
      <c r="AV303" s="11" t="s">
        <v>90</v>
      </c>
      <c r="AW303" s="11" t="s">
        <v>30</v>
      </c>
      <c r="AX303" s="11" t="s">
        <v>81</v>
      </c>
      <c r="AY303" s="151" t="s">
        <v>136</v>
      </c>
    </row>
    <row r="304" spans="2:65" s="1" customFormat="1" ht="21.75" customHeight="1">
      <c r="B304" s="29"/>
      <c r="C304" s="128" t="s">
        <v>623</v>
      </c>
      <c r="D304" s="128" t="s">
        <v>137</v>
      </c>
      <c r="E304" s="129" t="s">
        <v>624</v>
      </c>
      <c r="F304" s="130" t="s">
        <v>625</v>
      </c>
      <c r="G304" s="131" t="s">
        <v>289</v>
      </c>
      <c r="H304" s="132">
        <v>1696</v>
      </c>
      <c r="I304" s="133"/>
      <c r="J304" s="134">
        <f>ROUND(I304*H304,2)</f>
        <v>0</v>
      </c>
      <c r="K304" s="130" t="s">
        <v>158</v>
      </c>
      <c r="L304" s="29"/>
      <c r="M304" s="135" t="s">
        <v>1</v>
      </c>
      <c r="N304" s="136" t="s">
        <v>38</v>
      </c>
      <c r="P304" s="137">
        <f>O304*H304</f>
        <v>0</v>
      </c>
      <c r="Q304" s="137">
        <v>0</v>
      </c>
      <c r="R304" s="137">
        <f>Q304*H304</f>
        <v>0</v>
      </c>
      <c r="S304" s="137">
        <v>0</v>
      </c>
      <c r="T304" s="138">
        <f>S304*H304</f>
        <v>0</v>
      </c>
      <c r="AR304" s="139" t="s">
        <v>135</v>
      </c>
      <c r="AT304" s="139" t="s">
        <v>137</v>
      </c>
      <c r="AU304" s="139" t="s">
        <v>81</v>
      </c>
      <c r="AY304" s="14" t="s">
        <v>136</v>
      </c>
      <c r="BE304" s="140">
        <f>IF(N304="základní",J304,0)</f>
        <v>0</v>
      </c>
      <c r="BF304" s="140">
        <f>IF(N304="snížená",J304,0)</f>
        <v>0</v>
      </c>
      <c r="BG304" s="140">
        <f>IF(N304="zákl. přenesená",J304,0)</f>
        <v>0</v>
      </c>
      <c r="BH304" s="140">
        <f>IF(N304="sníž. přenesená",J304,0)</f>
        <v>0</v>
      </c>
      <c r="BI304" s="140">
        <f>IF(N304="nulová",J304,0)</f>
        <v>0</v>
      </c>
      <c r="BJ304" s="14" t="s">
        <v>81</v>
      </c>
      <c r="BK304" s="140">
        <f>ROUND(I304*H304,2)</f>
        <v>0</v>
      </c>
      <c r="BL304" s="14" t="s">
        <v>135</v>
      </c>
      <c r="BM304" s="139" t="s">
        <v>626</v>
      </c>
    </row>
    <row r="305" spans="2:65" s="1" customFormat="1">
      <c r="B305" s="29"/>
      <c r="D305" s="148" t="s">
        <v>160</v>
      </c>
      <c r="F305" s="149" t="s">
        <v>627</v>
      </c>
      <c r="I305" s="143"/>
      <c r="L305" s="29"/>
      <c r="M305" s="144"/>
      <c r="T305" s="53"/>
      <c r="AT305" s="14" t="s">
        <v>160</v>
      </c>
      <c r="AU305" s="14" t="s">
        <v>81</v>
      </c>
    </row>
    <row r="306" spans="2:65" s="11" customFormat="1">
      <c r="B306" s="150"/>
      <c r="D306" s="141" t="s">
        <v>167</v>
      </c>
      <c r="E306" s="151" t="s">
        <v>628</v>
      </c>
      <c r="F306" s="152" t="s">
        <v>619</v>
      </c>
      <c r="H306" s="153">
        <v>1696</v>
      </c>
      <c r="I306" s="154"/>
      <c r="L306" s="150"/>
      <c r="M306" s="155"/>
      <c r="T306" s="156"/>
      <c r="AT306" s="151" t="s">
        <v>167</v>
      </c>
      <c r="AU306" s="151" t="s">
        <v>81</v>
      </c>
      <c r="AV306" s="11" t="s">
        <v>90</v>
      </c>
      <c r="AW306" s="11" t="s">
        <v>30</v>
      </c>
      <c r="AX306" s="11" t="s">
        <v>81</v>
      </c>
      <c r="AY306" s="151" t="s">
        <v>136</v>
      </c>
    </row>
    <row r="307" spans="2:65" s="1" customFormat="1" ht="24.2" customHeight="1">
      <c r="B307" s="29"/>
      <c r="C307" s="128" t="s">
        <v>629</v>
      </c>
      <c r="D307" s="128" t="s">
        <v>137</v>
      </c>
      <c r="E307" s="129" t="s">
        <v>301</v>
      </c>
      <c r="F307" s="130" t="s">
        <v>302</v>
      </c>
      <c r="G307" s="131" t="s">
        <v>192</v>
      </c>
      <c r="H307" s="132">
        <v>3392</v>
      </c>
      <c r="I307" s="133"/>
      <c r="J307" s="134">
        <f>ROUND(I307*H307,2)</f>
        <v>0</v>
      </c>
      <c r="K307" s="130" t="s">
        <v>141</v>
      </c>
      <c r="L307" s="29"/>
      <c r="M307" s="135" t="s">
        <v>1</v>
      </c>
      <c r="N307" s="136" t="s">
        <v>38</v>
      </c>
      <c r="P307" s="137">
        <f>O307*H307</f>
        <v>0</v>
      </c>
      <c r="Q307" s="137">
        <v>0</v>
      </c>
      <c r="R307" s="137">
        <f>Q307*H307</f>
        <v>0</v>
      </c>
      <c r="S307" s="137">
        <v>0</v>
      </c>
      <c r="T307" s="138">
        <f>S307*H307</f>
        <v>0</v>
      </c>
      <c r="AR307" s="139" t="s">
        <v>135</v>
      </c>
      <c r="AT307" s="139" t="s">
        <v>137</v>
      </c>
      <c r="AU307" s="139" t="s">
        <v>81</v>
      </c>
      <c r="AY307" s="14" t="s">
        <v>136</v>
      </c>
      <c r="BE307" s="140">
        <f>IF(N307="základní",J307,0)</f>
        <v>0</v>
      </c>
      <c r="BF307" s="140">
        <f>IF(N307="snížená",J307,0)</f>
        <v>0</v>
      </c>
      <c r="BG307" s="140">
        <f>IF(N307="zákl. přenesená",J307,0)</f>
        <v>0</v>
      </c>
      <c r="BH307" s="140">
        <f>IF(N307="sníž. přenesená",J307,0)</f>
        <v>0</v>
      </c>
      <c r="BI307" s="140">
        <f>IF(N307="nulová",J307,0)</f>
        <v>0</v>
      </c>
      <c r="BJ307" s="14" t="s">
        <v>81</v>
      </c>
      <c r="BK307" s="140">
        <f>ROUND(I307*H307,2)</f>
        <v>0</v>
      </c>
      <c r="BL307" s="14" t="s">
        <v>135</v>
      </c>
      <c r="BM307" s="139" t="s">
        <v>630</v>
      </c>
    </row>
    <row r="308" spans="2:65" s="11" customFormat="1">
      <c r="B308" s="150"/>
      <c r="D308" s="141" t="s">
        <v>167</v>
      </c>
      <c r="E308" s="151" t="s">
        <v>631</v>
      </c>
      <c r="F308" s="152" t="s">
        <v>632</v>
      </c>
      <c r="H308" s="153">
        <v>3392</v>
      </c>
      <c r="I308" s="154"/>
      <c r="L308" s="150"/>
      <c r="M308" s="155"/>
      <c r="T308" s="156"/>
      <c r="AT308" s="151" t="s">
        <v>167</v>
      </c>
      <c r="AU308" s="151" t="s">
        <v>81</v>
      </c>
      <c r="AV308" s="11" t="s">
        <v>90</v>
      </c>
      <c r="AW308" s="11" t="s">
        <v>30</v>
      </c>
      <c r="AX308" s="11" t="s">
        <v>81</v>
      </c>
      <c r="AY308" s="151" t="s">
        <v>136</v>
      </c>
    </row>
    <row r="309" spans="2:65" s="1" customFormat="1" ht="16.5" customHeight="1">
      <c r="B309" s="29"/>
      <c r="C309" s="160" t="s">
        <v>633</v>
      </c>
      <c r="D309" s="160" t="s">
        <v>140</v>
      </c>
      <c r="E309" s="161" t="s">
        <v>307</v>
      </c>
      <c r="F309" s="162" t="s">
        <v>308</v>
      </c>
      <c r="G309" s="163" t="s">
        <v>192</v>
      </c>
      <c r="H309" s="164">
        <v>3392</v>
      </c>
      <c r="I309" s="165"/>
      <c r="J309" s="166">
        <f>ROUND(I309*H309,2)</f>
        <v>0</v>
      </c>
      <c r="K309" s="162" t="s">
        <v>141</v>
      </c>
      <c r="L309" s="167"/>
      <c r="M309" s="168" t="s">
        <v>1</v>
      </c>
      <c r="N309" s="169" t="s">
        <v>38</v>
      </c>
      <c r="P309" s="137">
        <f>O309*H309</f>
        <v>0</v>
      </c>
      <c r="Q309" s="137">
        <v>1.0000000000000001E-5</v>
      </c>
      <c r="R309" s="137">
        <f>Q309*H309</f>
        <v>3.3920000000000006E-2</v>
      </c>
      <c r="S309" s="137">
        <v>0</v>
      </c>
      <c r="T309" s="138">
        <f>S309*H309</f>
        <v>0</v>
      </c>
      <c r="AR309" s="139" t="s">
        <v>193</v>
      </c>
      <c r="AT309" s="139" t="s">
        <v>140</v>
      </c>
      <c r="AU309" s="139" t="s">
        <v>81</v>
      </c>
      <c r="AY309" s="14" t="s">
        <v>136</v>
      </c>
      <c r="BE309" s="140">
        <f>IF(N309="základní",J309,0)</f>
        <v>0</v>
      </c>
      <c r="BF309" s="140">
        <f>IF(N309="snížená",J309,0)</f>
        <v>0</v>
      </c>
      <c r="BG309" s="140">
        <f>IF(N309="zákl. přenesená",J309,0)</f>
        <v>0</v>
      </c>
      <c r="BH309" s="140">
        <f>IF(N309="sníž. přenesená",J309,0)</f>
        <v>0</v>
      </c>
      <c r="BI309" s="140">
        <f>IF(N309="nulová",J309,0)</f>
        <v>0</v>
      </c>
      <c r="BJ309" s="14" t="s">
        <v>81</v>
      </c>
      <c r="BK309" s="140">
        <f>ROUND(I309*H309,2)</f>
        <v>0</v>
      </c>
      <c r="BL309" s="14" t="s">
        <v>135</v>
      </c>
      <c r="BM309" s="139" t="s">
        <v>634</v>
      </c>
    </row>
    <row r="310" spans="2:65" s="11" customFormat="1">
      <c r="B310" s="150"/>
      <c r="D310" s="141" t="s">
        <v>167</v>
      </c>
      <c r="E310" s="151" t="s">
        <v>635</v>
      </c>
      <c r="F310" s="152" t="s">
        <v>636</v>
      </c>
      <c r="H310" s="153">
        <v>3392</v>
      </c>
      <c r="I310" s="154"/>
      <c r="L310" s="150"/>
      <c r="M310" s="155"/>
      <c r="T310" s="156"/>
      <c r="AT310" s="151" t="s">
        <v>167</v>
      </c>
      <c r="AU310" s="151" t="s">
        <v>81</v>
      </c>
      <c r="AV310" s="11" t="s">
        <v>90</v>
      </c>
      <c r="AW310" s="11" t="s">
        <v>30</v>
      </c>
      <c r="AX310" s="11" t="s">
        <v>81</v>
      </c>
      <c r="AY310" s="151" t="s">
        <v>136</v>
      </c>
    </row>
    <row r="311" spans="2:65" s="1" customFormat="1" ht="24.2" customHeight="1">
      <c r="B311" s="29"/>
      <c r="C311" s="128" t="s">
        <v>637</v>
      </c>
      <c r="D311" s="128" t="s">
        <v>137</v>
      </c>
      <c r="E311" s="129" t="s">
        <v>312</v>
      </c>
      <c r="F311" s="130" t="s">
        <v>313</v>
      </c>
      <c r="G311" s="131" t="s">
        <v>192</v>
      </c>
      <c r="H311" s="132">
        <v>1696</v>
      </c>
      <c r="I311" s="133"/>
      <c r="J311" s="134">
        <f>ROUND(I311*H311,2)</f>
        <v>0</v>
      </c>
      <c r="K311" s="130" t="s">
        <v>141</v>
      </c>
      <c r="L311" s="29"/>
      <c r="M311" s="135" t="s">
        <v>1</v>
      </c>
      <c r="N311" s="136" t="s">
        <v>38</v>
      </c>
      <c r="P311" s="137">
        <f>O311*H311</f>
        <v>0</v>
      </c>
      <c r="Q311" s="137">
        <v>0</v>
      </c>
      <c r="R311" s="137">
        <f>Q311*H311</f>
        <v>0</v>
      </c>
      <c r="S311" s="137">
        <v>0</v>
      </c>
      <c r="T311" s="138">
        <f>S311*H311</f>
        <v>0</v>
      </c>
      <c r="AR311" s="139" t="s">
        <v>135</v>
      </c>
      <c r="AT311" s="139" t="s">
        <v>137</v>
      </c>
      <c r="AU311" s="139" t="s">
        <v>81</v>
      </c>
      <c r="AY311" s="14" t="s">
        <v>136</v>
      </c>
      <c r="BE311" s="140">
        <f>IF(N311="základní",J311,0)</f>
        <v>0</v>
      </c>
      <c r="BF311" s="140">
        <f>IF(N311="snížená",J311,0)</f>
        <v>0</v>
      </c>
      <c r="BG311" s="140">
        <f>IF(N311="zákl. přenesená",J311,0)</f>
        <v>0</v>
      </c>
      <c r="BH311" s="140">
        <f>IF(N311="sníž. přenesená",J311,0)</f>
        <v>0</v>
      </c>
      <c r="BI311" s="140">
        <f>IF(N311="nulová",J311,0)</f>
        <v>0</v>
      </c>
      <c r="BJ311" s="14" t="s">
        <v>81</v>
      </c>
      <c r="BK311" s="140">
        <f>ROUND(I311*H311,2)</f>
        <v>0</v>
      </c>
      <c r="BL311" s="14" t="s">
        <v>135</v>
      </c>
      <c r="BM311" s="139" t="s">
        <v>638</v>
      </c>
    </row>
    <row r="312" spans="2:65" s="11" customFormat="1">
      <c r="B312" s="150"/>
      <c r="D312" s="141" t="s">
        <v>167</v>
      </c>
      <c r="E312" s="151" t="s">
        <v>639</v>
      </c>
      <c r="F312" s="152" t="s">
        <v>619</v>
      </c>
      <c r="H312" s="153">
        <v>1696</v>
      </c>
      <c r="I312" s="154"/>
      <c r="L312" s="150"/>
      <c r="M312" s="155"/>
      <c r="T312" s="156"/>
      <c r="AT312" s="151" t="s">
        <v>167</v>
      </c>
      <c r="AU312" s="151" t="s">
        <v>81</v>
      </c>
      <c r="AV312" s="11" t="s">
        <v>90</v>
      </c>
      <c r="AW312" s="11" t="s">
        <v>30</v>
      </c>
      <c r="AX312" s="11" t="s">
        <v>81</v>
      </c>
      <c r="AY312" s="151" t="s">
        <v>136</v>
      </c>
    </row>
    <row r="313" spans="2:65" s="1" customFormat="1" ht="16.5" customHeight="1">
      <c r="B313" s="29"/>
      <c r="C313" s="160" t="s">
        <v>640</v>
      </c>
      <c r="D313" s="160" t="s">
        <v>140</v>
      </c>
      <c r="E313" s="161" t="s">
        <v>316</v>
      </c>
      <c r="F313" s="162" t="s">
        <v>317</v>
      </c>
      <c r="G313" s="163" t="s">
        <v>318</v>
      </c>
      <c r="H313" s="164">
        <v>50.88</v>
      </c>
      <c r="I313" s="165"/>
      <c r="J313" s="166">
        <f>ROUND(I313*H313,2)</f>
        <v>0</v>
      </c>
      <c r="K313" s="162" t="s">
        <v>141</v>
      </c>
      <c r="L313" s="167"/>
      <c r="M313" s="168" t="s">
        <v>1</v>
      </c>
      <c r="N313" s="169" t="s">
        <v>38</v>
      </c>
      <c r="P313" s="137">
        <f>O313*H313</f>
        <v>0</v>
      </c>
      <c r="Q313" s="137">
        <v>1E-3</v>
      </c>
      <c r="R313" s="137">
        <f>Q313*H313</f>
        <v>5.0880000000000002E-2</v>
      </c>
      <c r="S313" s="137">
        <v>0</v>
      </c>
      <c r="T313" s="138">
        <f>S313*H313</f>
        <v>0</v>
      </c>
      <c r="AR313" s="139" t="s">
        <v>193</v>
      </c>
      <c r="AT313" s="139" t="s">
        <v>140</v>
      </c>
      <c r="AU313" s="139" t="s">
        <v>81</v>
      </c>
      <c r="AY313" s="14" t="s">
        <v>136</v>
      </c>
      <c r="BE313" s="140">
        <f>IF(N313="základní",J313,0)</f>
        <v>0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4" t="s">
        <v>81</v>
      </c>
      <c r="BK313" s="140">
        <f>ROUND(I313*H313,2)</f>
        <v>0</v>
      </c>
      <c r="BL313" s="14" t="s">
        <v>135</v>
      </c>
      <c r="BM313" s="139" t="s">
        <v>641</v>
      </c>
    </row>
    <row r="314" spans="2:65" s="11" customFormat="1">
      <c r="B314" s="150"/>
      <c r="D314" s="141" t="s">
        <v>167</v>
      </c>
      <c r="E314" s="151" t="s">
        <v>642</v>
      </c>
      <c r="F314" s="152" t="s">
        <v>643</v>
      </c>
      <c r="H314" s="153">
        <v>50.88</v>
      </c>
      <c r="I314" s="154"/>
      <c r="L314" s="150"/>
      <c r="M314" s="155"/>
      <c r="T314" s="156"/>
      <c r="AT314" s="151" t="s">
        <v>167</v>
      </c>
      <c r="AU314" s="151" t="s">
        <v>81</v>
      </c>
      <c r="AV314" s="11" t="s">
        <v>90</v>
      </c>
      <c r="AW314" s="11" t="s">
        <v>30</v>
      </c>
      <c r="AX314" s="11" t="s">
        <v>81</v>
      </c>
      <c r="AY314" s="151" t="s">
        <v>136</v>
      </c>
    </row>
    <row r="315" spans="2:65" s="1" customFormat="1" ht="24.2" customHeight="1">
      <c r="B315" s="29"/>
      <c r="C315" s="128" t="s">
        <v>644</v>
      </c>
      <c r="D315" s="128" t="s">
        <v>137</v>
      </c>
      <c r="E315" s="129" t="s">
        <v>491</v>
      </c>
      <c r="F315" s="130" t="s">
        <v>492</v>
      </c>
      <c r="G315" s="131" t="s">
        <v>289</v>
      </c>
      <c r="H315" s="132">
        <v>1696</v>
      </c>
      <c r="I315" s="133"/>
      <c r="J315" s="134">
        <f>ROUND(I315*H315,2)</f>
        <v>0</v>
      </c>
      <c r="K315" s="130" t="s">
        <v>158</v>
      </c>
      <c r="L315" s="29"/>
      <c r="M315" s="135" t="s">
        <v>1</v>
      </c>
      <c r="N315" s="136" t="s">
        <v>38</v>
      </c>
      <c r="P315" s="137">
        <f>O315*H315</f>
        <v>0</v>
      </c>
      <c r="Q315" s="137">
        <v>0</v>
      </c>
      <c r="R315" s="137">
        <f>Q315*H315</f>
        <v>0</v>
      </c>
      <c r="S315" s="137">
        <v>0</v>
      </c>
      <c r="T315" s="138">
        <f>S315*H315</f>
        <v>0</v>
      </c>
      <c r="AR315" s="139" t="s">
        <v>135</v>
      </c>
      <c r="AT315" s="139" t="s">
        <v>137</v>
      </c>
      <c r="AU315" s="139" t="s">
        <v>81</v>
      </c>
      <c r="AY315" s="14" t="s">
        <v>136</v>
      </c>
      <c r="BE315" s="140">
        <f>IF(N315="základní",J315,0)</f>
        <v>0</v>
      </c>
      <c r="BF315" s="140">
        <f>IF(N315="snížená",J315,0)</f>
        <v>0</v>
      </c>
      <c r="BG315" s="140">
        <f>IF(N315="zákl. přenesená",J315,0)</f>
        <v>0</v>
      </c>
      <c r="BH315" s="140">
        <f>IF(N315="sníž. přenesená",J315,0)</f>
        <v>0</v>
      </c>
      <c r="BI315" s="140">
        <f>IF(N315="nulová",J315,0)</f>
        <v>0</v>
      </c>
      <c r="BJ315" s="14" t="s">
        <v>81</v>
      </c>
      <c r="BK315" s="140">
        <f>ROUND(I315*H315,2)</f>
        <v>0</v>
      </c>
      <c r="BL315" s="14" t="s">
        <v>135</v>
      </c>
      <c r="BM315" s="139" t="s">
        <v>645</v>
      </c>
    </row>
    <row r="316" spans="2:65" s="1" customFormat="1">
      <c r="B316" s="29"/>
      <c r="D316" s="148" t="s">
        <v>160</v>
      </c>
      <c r="F316" s="149" t="s">
        <v>494</v>
      </c>
      <c r="I316" s="143"/>
      <c r="L316" s="29"/>
      <c r="M316" s="144"/>
      <c r="T316" s="53"/>
      <c r="AT316" s="14" t="s">
        <v>160</v>
      </c>
      <c r="AU316" s="14" t="s">
        <v>81</v>
      </c>
    </row>
    <row r="317" spans="2:65" s="11" customFormat="1">
      <c r="B317" s="150"/>
      <c r="D317" s="141" t="s">
        <v>167</v>
      </c>
      <c r="E317" s="151" t="s">
        <v>646</v>
      </c>
      <c r="F317" s="152" t="s">
        <v>647</v>
      </c>
      <c r="H317" s="153">
        <v>1696</v>
      </c>
      <c r="I317" s="154"/>
      <c r="L317" s="150"/>
      <c r="M317" s="155"/>
      <c r="T317" s="156"/>
      <c r="AT317" s="151" t="s">
        <v>167</v>
      </c>
      <c r="AU317" s="151" t="s">
        <v>81</v>
      </c>
      <c r="AV317" s="11" t="s">
        <v>90</v>
      </c>
      <c r="AW317" s="11" t="s">
        <v>30</v>
      </c>
      <c r="AX317" s="11" t="s">
        <v>81</v>
      </c>
      <c r="AY317" s="151" t="s">
        <v>136</v>
      </c>
    </row>
    <row r="318" spans="2:65" s="1" customFormat="1" ht="16.5" customHeight="1">
      <c r="B318" s="29"/>
      <c r="C318" s="160" t="s">
        <v>648</v>
      </c>
      <c r="D318" s="160" t="s">
        <v>140</v>
      </c>
      <c r="E318" s="161" t="s">
        <v>499</v>
      </c>
      <c r="F318" s="162" t="s">
        <v>500</v>
      </c>
      <c r="G318" s="163" t="s">
        <v>318</v>
      </c>
      <c r="H318" s="164">
        <v>3.3919999999999999</v>
      </c>
      <c r="I318" s="165"/>
      <c r="J318" s="166">
        <f>ROUND(I318*H318,2)</f>
        <v>0</v>
      </c>
      <c r="K318" s="162" t="s">
        <v>141</v>
      </c>
      <c r="L318" s="167"/>
      <c r="M318" s="168" t="s">
        <v>1</v>
      </c>
      <c r="N318" s="169" t="s">
        <v>38</v>
      </c>
      <c r="P318" s="137">
        <f>O318*H318</f>
        <v>0</v>
      </c>
      <c r="Q318" s="137">
        <v>1E-3</v>
      </c>
      <c r="R318" s="137">
        <f>Q318*H318</f>
        <v>3.392E-3</v>
      </c>
      <c r="S318" s="137">
        <v>0</v>
      </c>
      <c r="T318" s="138">
        <f>S318*H318</f>
        <v>0</v>
      </c>
      <c r="AR318" s="139" t="s">
        <v>193</v>
      </c>
      <c r="AT318" s="139" t="s">
        <v>140</v>
      </c>
      <c r="AU318" s="139" t="s">
        <v>81</v>
      </c>
      <c r="AY318" s="14" t="s">
        <v>136</v>
      </c>
      <c r="BE318" s="140">
        <f>IF(N318="základní",J318,0)</f>
        <v>0</v>
      </c>
      <c r="BF318" s="140">
        <f>IF(N318="snížená",J318,0)</f>
        <v>0</v>
      </c>
      <c r="BG318" s="140">
        <f>IF(N318="zákl. přenesená",J318,0)</f>
        <v>0</v>
      </c>
      <c r="BH318" s="140">
        <f>IF(N318="sníž. přenesená",J318,0)</f>
        <v>0</v>
      </c>
      <c r="BI318" s="140">
        <f>IF(N318="nulová",J318,0)</f>
        <v>0</v>
      </c>
      <c r="BJ318" s="14" t="s">
        <v>81</v>
      </c>
      <c r="BK318" s="140">
        <f>ROUND(I318*H318,2)</f>
        <v>0</v>
      </c>
      <c r="BL318" s="14" t="s">
        <v>135</v>
      </c>
      <c r="BM318" s="139" t="s">
        <v>649</v>
      </c>
    </row>
    <row r="319" spans="2:65" s="11" customFormat="1">
      <c r="B319" s="150"/>
      <c r="D319" s="141" t="s">
        <v>167</v>
      </c>
      <c r="E319" s="151" t="s">
        <v>650</v>
      </c>
      <c r="F319" s="152" t="s">
        <v>651</v>
      </c>
      <c r="H319" s="153">
        <v>3.3919999999999999</v>
      </c>
      <c r="I319" s="154"/>
      <c r="L319" s="150"/>
      <c r="M319" s="155"/>
      <c r="T319" s="156"/>
      <c r="AT319" s="151" t="s">
        <v>167</v>
      </c>
      <c r="AU319" s="151" t="s">
        <v>81</v>
      </c>
      <c r="AV319" s="11" t="s">
        <v>90</v>
      </c>
      <c r="AW319" s="11" t="s">
        <v>30</v>
      </c>
      <c r="AX319" s="11" t="s">
        <v>81</v>
      </c>
      <c r="AY319" s="151" t="s">
        <v>136</v>
      </c>
    </row>
    <row r="320" spans="2:65" s="1" customFormat="1" ht="24.2" customHeight="1">
      <c r="B320" s="29"/>
      <c r="C320" s="128" t="s">
        <v>652</v>
      </c>
      <c r="D320" s="128" t="s">
        <v>137</v>
      </c>
      <c r="E320" s="129" t="s">
        <v>653</v>
      </c>
      <c r="F320" s="130" t="s">
        <v>654</v>
      </c>
      <c r="G320" s="131" t="s">
        <v>157</v>
      </c>
      <c r="H320" s="132">
        <v>1908</v>
      </c>
      <c r="I320" s="133"/>
      <c r="J320" s="134">
        <f>ROUND(I320*H320,2)</f>
        <v>0</v>
      </c>
      <c r="K320" s="130" t="s">
        <v>158</v>
      </c>
      <c r="L320" s="29"/>
      <c r="M320" s="135" t="s">
        <v>1</v>
      </c>
      <c r="N320" s="136" t="s">
        <v>38</v>
      </c>
      <c r="P320" s="137">
        <f>O320*H320</f>
        <v>0</v>
      </c>
      <c r="Q320" s="137">
        <v>0</v>
      </c>
      <c r="R320" s="137">
        <f>Q320*H320</f>
        <v>0</v>
      </c>
      <c r="S320" s="137">
        <v>0</v>
      </c>
      <c r="T320" s="138">
        <f>S320*H320</f>
        <v>0</v>
      </c>
      <c r="AR320" s="139" t="s">
        <v>135</v>
      </c>
      <c r="AT320" s="139" t="s">
        <v>137</v>
      </c>
      <c r="AU320" s="139" t="s">
        <v>81</v>
      </c>
      <c r="AY320" s="14" t="s">
        <v>136</v>
      </c>
      <c r="BE320" s="140">
        <f>IF(N320="základní",J320,0)</f>
        <v>0</v>
      </c>
      <c r="BF320" s="140">
        <f>IF(N320="snížená",J320,0)</f>
        <v>0</v>
      </c>
      <c r="BG320" s="140">
        <f>IF(N320="zákl. přenesená",J320,0)</f>
        <v>0</v>
      </c>
      <c r="BH320" s="140">
        <f>IF(N320="sníž. přenesená",J320,0)</f>
        <v>0</v>
      </c>
      <c r="BI320" s="140">
        <f>IF(N320="nulová",J320,0)</f>
        <v>0</v>
      </c>
      <c r="BJ320" s="14" t="s">
        <v>81</v>
      </c>
      <c r="BK320" s="140">
        <f>ROUND(I320*H320,2)</f>
        <v>0</v>
      </c>
      <c r="BL320" s="14" t="s">
        <v>135</v>
      </c>
      <c r="BM320" s="139" t="s">
        <v>655</v>
      </c>
    </row>
    <row r="321" spans="2:65" s="1" customFormat="1">
      <c r="B321" s="29"/>
      <c r="D321" s="148" t="s">
        <v>160</v>
      </c>
      <c r="F321" s="149" t="s">
        <v>656</v>
      </c>
      <c r="I321" s="143"/>
      <c r="L321" s="29"/>
      <c r="M321" s="144"/>
      <c r="T321" s="53"/>
      <c r="AT321" s="14" t="s">
        <v>160</v>
      </c>
      <c r="AU321" s="14" t="s">
        <v>81</v>
      </c>
    </row>
    <row r="322" spans="2:65" s="1" customFormat="1">
      <c r="B322" s="29"/>
      <c r="D322" s="141" t="s">
        <v>143</v>
      </c>
      <c r="F322" s="142" t="s">
        <v>657</v>
      </c>
      <c r="I322" s="143"/>
      <c r="L322" s="29"/>
      <c r="M322" s="144"/>
      <c r="T322" s="53"/>
      <c r="AT322" s="14" t="s">
        <v>143</v>
      </c>
      <c r="AU322" s="14" t="s">
        <v>81</v>
      </c>
    </row>
    <row r="323" spans="2:65" s="11" customFormat="1">
      <c r="B323" s="150"/>
      <c r="D323" s="141" t="s">
        <v>167</v>
      </c>
      <c r="E323" s="151" t="s">
        <v>658</v>
      </c>
      <c r="F323" s="152" t="s">
        <v>659</v>
      </c>
      <c r="H323" s="153">
        <v>1908</v>
      </c>
      <c r="I323" s="154"/>
      <c r="L323" s="150"/>
      <c r="M323" s="155"/>
      <c r="T323" s="156"/>
      <c r="AT323" s="151" t="s">
        <v>167</v>
      </c>
      <c r="AU323" s="151" t="s">
        <v>81</v>
      </c>
      <c r="AV323" s="11" t="s">
        <v>90</v>
      </c>
      <c r="AW323" s="11" t="s">
        <v>30</v>
      </c>
      <c r="AX323" s="11" t="s">
        <v>81</v>
      </c>
      <c r="AY323" s="151" t="s">
        <v>136</v>
      </c>
    </row>
    <row r="324" spans="2:65" s="1" customFormat="1" ht="16.5" customHeight="1">
      <c r="B324" s="29"/>
      <c r="C324" s="160" t="s">
        <v>660</v>
      </c>
      <c r="D324" s="160" t="s">
        <v>140</v>
      </c>
      <c r="E324" s="161" t="s">
        <v>378</v>
      </c>
      <c r="F324" s="162" t="s">
        <v>379</v>
      </c>
      <c r="G324" s="163" t="s">
        <v>380</v>
      </c>
      <c r="H324" s="164">
        <v>190.8</v>
      </c>
      <c r="I324" s="165"/>
      <c r="J324" s="166">
        <f>ROUND(I324*H324,2)</f>
        <v>0</v>
      </c>
      <c r="K324" s="162" t="s">
        <v>141</v>
      </c>
      <c r="L324" s="167"/>
      <c r="M324" s="168" t="s">
        <v>1</v>
      </c>
      <c r="N324" s="169" t="s">
        <v>38</v>
      </c>
      <c r="P324" s="137">
        <f>O324*H324</f>
        <v>0</v>
      </c>
      <c r="Q324" s="137">
        <v>0.6</v>
      </c>
      <c r="R324" s="137">
        <f>Q324*H324</f>
        <v>114.48</v>
      </c>
      <c r="S324" s="137">
        <v>0</v>
      </c>
      <c r="T324" s="138">
        <f>S324*H324</f>
        <v>0</v>
      </c>
      <c r="AR324" s="139" t="s">
        <v>193</v>
      </c>
      <c r="AT324" s="139" t="s">
        <v>140</v>
      </c>
      <c r="AU324" s="139" t="s">
        <v>81</v>
      </c>
      <c r="AY324" s="14" t="s">
        <v>136</v>
      </c>
      <c r="BE324" s="140">
        <f>IF(N324="základní",J324,0)</f>
        <v>0</v>
      </c>
      <c r="BF324" s="140">
        <f>IF(N324="snížená",J324,0)</f>
        <v>0</v>
      </c>
      <c r="BG324" s="140">
        <f>IF(N324="zákl. přenesená",J324,0)</f>
        <v>0</v>
      </c>
      <c r="BH324" s="140">
        <f>IF(N324="sníž. přenesená",J324,0)</f>
        <v>0</v>
      </c>
      <c r="BI324" s="140">
        <f>IF(N324="nulová",J324,0)</f>
        <v>0</v>
      </c>
      <c r="BJ324" s="14" t="s">
        <v>81</v>
      </c>
      <c r="BK324" s="140">
        <f>ROUND(I324*H324,2)</f>
        <v>0</v>
      </c>
      <c r="BL324" s="14" t="s">
        <v>135</v>
      </c>
      <c r="BM324" s="139" t="s">
        <v>661</v>
      </c>
    </row>
    <row r="325" spans="2:65" s="11" customFormat="1">
      <c r="B325" s="150"/>
      <c r="D325" s="141" t="s">
        <v>167</v>
      </c>
      <c r="E325" s="151" t="s">
        <v>662</v>
      </c>
      <c r="F325" s="152" t="s">
        <v>663</v>
      </c>
      <c r="H325" s="153">
        <v>190.8</v>
      </c>
      <c r="I325" s="154"/>
      <c r="L325" s="150"/>
      <c r="M325" s="155"/>
      <c r="T325" s="156"/>
      <c r="AT325" s="151" t="s">
        <v>167</v>
      </c>
      <c r="AU325" s="151" t="s">
        <v>81</v>
      </c>
      <c r="AV325" s="11" t="s">
        <v>90</v>
      </c>
      <c r="AW325" s="11" t="s">
        <v>30</v>
      </c>
      <c r="AX325" s="11" t="s">
        <v>81</v>
      </c>
      <c r="AY325" s="151" t="s">
        <v>136</v>
      </c>
    </row>
    <row r="326" spans="2:65" s="1" customFormat="1" ht="16.5" customHeight="1">
      <c r="B326" s="29"/>
      <c r="C326" s="128" t="s">
        <v>664</v>
      </c>
      <c r="D326" s="128" t="s">
        <v>137</v>
      </c>
      <c r="E326" s="129" t="s">
        <v>665</v>
      </c>
      <c r="F326" s="130" t="s">
        <v>666</v>
      </c>
      <c r="G326" s="131" t="s">
        <v>289</v>
      </c>
      <c r="H326" s="132">
        <v>1696</v>
      </c>
      <c r="I326" s="133"/>
      <c r="J326" s="134">
        <f>ROUND(I326*H326,2)</f>
        <v>0</v>
      </c>
      <c r="K326" s="130" t="s">
        <v>141</v>
      </c>
      <c r="L326" s="29"/>
      <c r="M326" s="135" t="s">
        <v>1</v>
      </c>
      <c r="N326" s="136" t="s">
        <v>38</v>
      </c>
      <c r="P326" s="137">
        <f>O326*H326</f>
        <v>0</v>
      </c>
      <c r="Q326" s="137">
        <v>0</v>
      </c>
      <c r="R326" s="137">
        <f>Q326*H326</f>
        <v>0</v>
      </c>
      <c r="S326" s="137">
        <v>0</v>
      </c>
      <c r="T326" s="138">
        <f>S326*H326</f>
        <v>0</v>
      </c>
      <c r="AR326" s="139" t="s">
        <v>135</v>
      </c>
      <c r="AT326" s="139" t="s">
        <v>137</v>
      </c>
      <c r="AU326" s="139" t="s">
        <v>81</v>
      </c>
      <c r="AY326" s="14" t="s">
        <v>136</v>
      </c>
      <c r="BE326" s="140">
        <f>IF(N326="základní",J326,0)</f>
        <v>0</v>
      </c>
      <c r="BF326" s="140">
        <f>IF(N326="snížená",J326,0)</f>
        <v>0</v>
      </c>
      <c r="BG326" s="140">
        <f>IF(N326="zákl. přenesená",J326,0)</f>
        <v>0</v>
      </c>
      <c r="BH326" s="140">
        <f>IF(N326="sníž. přenesená",J326,0)</f>
        <v>0</v>
      </c>
      <c r="BI326" s="140">
        <f>IF(N326="nulová",J326,0)</f>
        <v>0</v>
      </c>
      <c r="BJ326" s="14" t="s">
        <v>81</v>
      </c>
      <c r="BK326" s="140">
        <f>ROUND(I326*H326,2)</f>
        <v>0</v>
      </c>
      <c r="BL326" s="14" t="s">
        <v>135</v>
      </c>
      <c r="BM326" s="139" t="s">
        <v>667</v>
      </c>
    </row>
    <row r="327" spans="2:65" s="11" customFormat="1">
      <c r="B327" s="150"/>
      <c r="D327" s="141" t="s">
        <v>167</v>
      </c>
      <c r="E327" s="151" t="s">
        <v>668</v>
      </c>
      <c r="F327" s="152" t="s">
        <v>619</v>
      </c>
      <c r="H327" s="153">
        <v>1696</v>
      </c>
      <c r="I327" s="154"/>
      <c r="L327" s="150"/>
      <c r="M327" s="155"/>
      <c r="T327" s="156"/>
      <c r="AT327" s="151" t="s">
        <v>167</v>
      </c>
      <c r="AU327" s="151" t="s">
        <v>81</v>
      </c>
      <c r="AV327" s="11" t="s">
        <v>90</v>
      </c>
      <c r="AW327" s="11" t="s">
        <v>30</v>
      </c>
      <c r="AX327" s="11" t="s">
        <v>81</v>
      </c>
      <c r="AY327" s="151" t="s">
        <v>136</v>
      </c>
    </row>
    <row r="328" spans="2:65" s="1" customFormat="1" ht="21.75" customHeight="1">
      <c r="B328" s="29"/>
      <c r="C328" s="160" t="s">
        <v>669</v>
      </c>
      <c r="D328" s="160" t="s">
        <v>140</v>
      </c>
      <c r="E328" s="161" t="s">
        <v>670</v>
      </c>
      <c r="F328" s="162" t="s">
        <v>671</v>
      </c>
      <c r="G328" s="163" t="s">
        <v>192</v>
      </c>
      <c r="H328" s="164">
        <v>1696</v>
      </c>
      <c r="I328" s="165"/>
      <c r="J328" s="166">
        <f>ROUND(I328*H328,2)</f>
        <v>0</v>
      </c>
      <c r="K328" s="162" t="s">
        <v>141</v>
      </c>
      <c r="L328" s="167"/>
      <c r="M328" s="168" t="s">
        <v>1</v>
      </c>
      <c r="N328" s="169" t="s">
        <v>38</v>
      </c>
      <c r="P328" s="137">
        <f>O328*H328</f>
        <v>0</v>
      </c>
      <c r="Q328" s="137">
        <v>5.0000000000000001E-4</v>
      </c>
      <c r="R328" s="137">
        <f>Q328*H328</f>
        <v>0.84799999999999998</v>
      </c>
      <c r="S328" s="137">
        <v>0</v>
      </c>
      <c r="T328" s="138">
        <f>S328*H328</f>
        <v>0</v>
      </c>
      <c r="AR328" s="139" t="s">
        <v>193</v>
      </c>
      <c r="AT328" s="139" t="s">
        <v>140</v>
      </c>
      <c r="AU328" s="139" t="s">
        <v>81</v>
      </c>
      <c r="AY328" s="14" t="s">
        <v>136</v>
      </c>
      <c r="BE328" s="140">
        <f>IF(N328="základní",J328,0)</f>
        <v>0</v>
      </c>
      <c r="BF328" s="140">
        <f>IF(N328="snížená",J328,0)</f>
        <v>0</v>
      </c>
      <c r="BG328" s="140">
        <f>IF(N328="zákl. přenesená",J328,0)</f>
        <v>0</v>
      </c>
      <c r="BH328" s="140">
        <f>IF(N328="sníž. přenesená",J328,0)</f>
        <v>0</v>
      </c>
      <c r="BI328" s="140">
        <f>IF(N328="nulová",J328,0)</f>
        <v>0</v>
      </c>
      <c r="BJ328" s="14" t="s">
        <v>81</v>
      </c>
      <c r="BK328" s="140">
        <f>ROUND(I328*H328,2)</f>
        <v>0</v>
      </c>
      <c r="BL328" s="14" t="s">
        <v>135</v>
      </c>
      <c r="BM328" s="139" t="s">
        <v>672</v>
      </c>
    </row>
    <row r="329" spans="2:65" s="1" customFormat="1">
      <c r="B329" s="29"/>
      <c r="D329" s="141" t="s">
        <v>143</v>
      </c>
      <c r="F329" s="142" t="s">
        <v>673</v>
      </c>
      <c r="I329" s="143"/>
      <c r="L329" s="29"/>
      <c r="M329" s="144"/>
      <c r="T329" s="53"/>
      <c r="AT329" s="14" t="s">
        <v>143</v>
      </c>
      <c r="AU329" s="14" t="s">
        <v>81</v>
      </c>
    </row>
    <row r="330" spans="2:65" s="11" customFormat="1">
      <c r="B330" s="150"/>
      <c r="D330" s="141" t="s">
        <v>167</v>
      </c>
      <c r="E330" s="151" t="s">
        <v>674</v>
      </c>
      <c r="F330" s="152" t="s">
        <v>619</v>
      </c>
      <c r="H330" s="153">
        <v>1696</v>
      </c>
      <c r="I330" s="154"/>
      <c r="L330" s="150"/>
      <c r="M330" s="155"/>
      <c r="T330" s="156"/>
      <c r="AT330" s="151" t="s">
        <v>167</v>
      </c>
      <c r="AU330" s="151" t="s">
        <v>81</v>
      </c>
      <c r="AV330" s="11" t="s">
        <v>90</v>
      </c>
      <c r="AW330" s="11" t="s">
        <v>30</v>
      </c>
      <c r="AX330" s="11" t="s">
        <v>81</v>
      </c>
      <c r="AY330" s="151" t="s">
        <v>136</v>
      </c>
    </row>
    <row r="331" spans="2:65" s="1" customFormat="1" ht="21.75" customHeight="1">
      <c r="B331" s="29"/>
      <c r="C331" s="128" t="s">
        <v>675</v>
      </c>
      <c r="D331" s="128" t="s">
        <v>137</v>
      </c>
      <c r="E331" s="129" t="s">
        <v>386</v>
      </c>
      <c r="F331" s="130" t="s">
        <v>387</v>
      </c>
      <c r="G331" s="131" t="s">
        <v>380</v>
      </c>
      <c r="H331" s="132">
        <v>50.88</v>
      </c>
      <c r="I331" s="133"/>
      <c r="J331" s="134">
        <f>ROUND(I331*H331,2)</f>
        <v>0</v>
      </c>
      <c r="K331" s="130" t="s">
        <v>158</v>
      </c>
      <c r="L331" s="29"/>
      <c r="M331" s="135" t="s">
        <v>1</v>
      </c>
      <c r="N331" s="136" t="s">
        <v>38</v>
      </c>
      <c r="P331" s="137">
        <f>O331*H331</f>
        <v>0</v>
      </c>
      <c r="Q331" s="137">
        <v>0</v>
      </c>
      <c r="R331" s="137">
        <f>Q331*H331</f>
        <v>0</v>
      </c>
      <c r="S331" s="137">
        <v>0</v>
      </c>
      <c r="T331" s="138">
        <f>S331*H331</f>
        <v>0</v>
      </c>
      <c r="AR331" s="139" t="s">
        <v>135</v>
      </c>
      <c r="AT331" s="139" t="s">
        <v>137</v>
      </c>
      <c r="AU331" s="139" t="s">
        <v>81</v>
      </c>
      <c r="AY331" s="14" t="s">
        <v>136</v>
      </c>
      <c r="BE331" s="140">
        <f>IF(N331="základní",J331,0)</f>
        <v>0</v>
      </c>
      <c r="BF331" s="140">
        <f>IF(N331="snížená",J331,0)</f>
        <v>0</v>
      </c>
      <c r="BG331" s="140">
        <f>IF(N331="zákl. přenesená",J331,0)</f>
        <v>0</v>
      </c>
      <c r="BH331" s="140">
        <f>IF(N331="sníž. přenesená",J331,0)</f>
        <v>0</v>
      </c>
      <c r="BI331" s="140">
        <f>IF(N331="nulová",J331,0)</f>
        <v>0</v>
      </c>
      <c r="BJ331" s="14" t="s">
        <v>81</v>
      </c>
      <c r="BK331" s="140">
        <f>ROUND(I331*H331,2)</f>
        <v>0</v>
      </c>
      <c r="BL331" s="14" t="s">
        <v>135</v>
      </c>
      <c r="BM331" s="139" t="s">
        <v>676</v>
      </c>
    </row>
    <row r="332" spans="2:65" s="1" customFormat="1">
      <c r="B332" s="29"/>
      <c r="D332" s="148" t="s">
        <v>160</v>
      </c>
      <c r="F332" s="149" t="s">
        <v>389</v>
      </c>
      <c r="I332" s="143"/>
      <c r="L332" s="29"/>
      <c r="M332" s="144"/>
      <c r="T332" s="53"/>
      <c r="AT332" s="14" t="s">
        <v>160</v>
      </c>
      <c r="AU332" s="14" t="s">
        <v>81</v>
      </c>
    </row>
    <row r="333" spans="2:65" s="11" customFormat="1">
      <c r="B333" s="150"/>
      <c r="D333" s="141" t="s">
        <v>167</v>
      </c>
      <c r="E333" s="151" t="s">
        <v>677</v>
      </c>
      <c r="F333" s="152" t="s">
        <v>678</v>
      </c>
      <c r="H333" s="153">
        <v>50.88</v>
      </c>
      <c r="I333" s="154"/>
      <c r="L333" s="150"/>
      <c r="M333" s="155"/>
      <c r="T333" s="156"/>
      <c r="AT333" s="151" t="s">
        <v>167</v>
      </c>
      <c r="AU333" s="151" t="s">
        <v>81</v>
      </c>
      <c r="AV333" s="11" t="s">
        <v>90</v>
      </c>
      <c r="AW333" s="11" t="s">
        <v>30</v>
      </c>
      <c r="AX333" s="11" t="s">
        <v>81</v>
      </c>
      <c r="AY333" s="151" t="s">
        <v>136</v>
      </c>
    </row>
    <row r="334" spans="2:65" s="1" customFormat="1" ht="16.5" customHeight="1">
      <c r="B334" s="29"/>
      <c r="C334" s="160" t="s">
        <v>679</v>
      </c>
      <c r="D334" s="160" t="s">
        <v>140</v>
      </c>
      <c r="E334" s="161" t="s">
        <v>394</v>
      </c>
      <c r="F334" s="162" t="s">
        <v>395</v>
      </c>
      <c r="G334" s="163" t="s">
        <v>380</v>
      </c>
      <c r="H334" s="164">
        <v>50.88</v>
      </c>
      <c r="I334" s="165"/>
      <c r="J334" s="166">
        <f>ROUND(I334*H334,2)</f>
        <v>0</v>
      </c>
      <c r="K334" s="162" t="s">
        <v>141</v>
      </c>
      <c r="L334" s="167"/>
      <c r="M334" s="168" t="s">
        <v>1</v>
      </c>
      <c r="N334" s="169" t="s">
        <v>38</v>
      </c>
      <c r="P334" s="137">
        <f>O334*H334</f>
        <v>0</v>
      </c>
      <c r="Q334" s="137">
        <v>0</v>
      </c>
      <c r="R334" s="137">
        <f>Q334*H334</f>
        <v>0</v>
      </c>
      <c r="S334" s="137">
        <v>0</v>
      </c>
      <c r="T334" s="138">
        <f>S334*H334</f>
        <v>0</v>
      </c>
      <c r="AR334" s="139" t="s">
        <v>193</v>
      </c>
      <c r="AT334" s="139" t="s">
        <v>140</v>
      </c>
      <c r="AU334" s="139" t="s">
        <v>81</v>
      </c>
      <c r="AY334" s="14" t="s">
        <v>136</v>
      </c>
      <c r="BE334" s="140">
        <f>IF(N334="základní",J334,0)</f>
        <v>0</v>
      </c>
      <c r="BF334" s="140">
        <f>IF(N334="snížená",J334,0)</f>
        <v>0</v>
      </c>
      <c r="BG334" s="140">
        <f>IF(N334="zákl. přenesená",J334,0)</f>
        <v>0</v>
      </c>
      <c r="BH334" s="140">
        <f>IF(N334="sníž. přenesená",J334,0)</f>
        <v>0</v>
      </c>
      <c r="BI334" s="140">
        <f>IF(N334="nulová",J334,0)</f>
        <v>0</v>
      </c>
      <c r="BJ334" s="14" t="s">
        <v>81</v>
      </c>
      <c r="BK334" s="140">
        <f>ROUND(I334*H334,2)</f>
        <v>0</v>
      </c>
      <c r="BL334" s="14" t="s">
        <v>135</v>
      </c>
      <c r="BM334" s="139" t="s">
        <v>680</v>
      </c>
    </row>
    <row r="335" spans="2:65" s="11" customFormat="1">
      <c r="B335" s="150"/>
      <c r="D335" s="141" t="s">
        <v>167</v>
      </c>
      <c r="E335" s="151" t="s">
        <v>681</v>
      </c>
      <c r="F335" s="152" t="s">
        <v>682</v>
      </c>
      <c r="H335" s="153">
        <v>50.88</v>
      </c>
      <c r="I335" s="154"/>
      <c r="L335" s="150"/>
      <c r="M335" s="155"/>
      <c r="T335" s="156"/>
      <c r="AT335" s="151" t="s">
        <v>167</v>
      </c>
      <c r="AU335" s="151" t="s">
        <v>81</v>
      </c>
      <c r="AV335" s="11" t="s">
        <v>90</v>
      </c>
      <c r="AW335" s="11" t="s">
        <v>30</v>
      </c>
      <c r="AX335" s="11" t="s">
        <v>81</v>
      </c>
      <c r="AY335" s="151" t="s">
        <v>136</v>
      </c>
    </row>
    <row r="336" spans="2:65" s="1" customFormat="1" ht="16.5" customHeight="1">
      <c r="B336" s="29"/>
      <c r="C336" s="128" t="s">
        <v>683</v>
      </c>
      <c r="D336" s="128" t="s">
        <v>137</v>
      </c>
      <c r="E336" s="129" t="s">
        <v>399</v>
      </c>
      <c r="F336" s="130" t="s">
        <v>400</v>
      </c>
      <c r="G336" s="131" t="s">
        <v>380</v>
      </c>
      <c r="H336" s="132">
        <v>50.88</v>
      </c>
      <c r="I336" s="133"/>
      <c r="J336" s="134">
        <f>ROUND(I336*H336,2)</f>
        <v>0</v>
      </c>
      <c r="K336" s="130" t="s">
        <v>158</v>
      </c>
      <c r="L336" s="29"/>
      <c r="M336" s="135" t="s">
        <v>1</v>
      </c>
      <c r="N336" s="136" t="s">
        <v>38</v>
      </c>
      <c r="P336" s="137">
        <f>O336*H336</f>
        <v>0</v>
      </c>
      <c r="Q336" s="137">
        <v>0</v>
      </c>
      <c r="R336" s="137">
        <f>Q336*H336</f>
        <v>0</v>
      </c>
      <c r="S336" s="137">
        <v>0</v>
      </c>
      <c r="T336" s="138">
        <f>S336*H336</f>
        <v>0</v>
      </c>
      <c r="AR336" s="139" t="s">
        <v>135</v>
      </c>
      <c r="AT336" s="139" t="s">
        <v>137</v>
      </c>
      <c r="AU336" s="139" t="s">
        <v>81</v>
      </c>
      <c r="AY336" s="14" t="s">
        <v>136</v>
      </c>
      <c r="BE336" s="140">
        <f>IF(N336="základní",J336,0)</f>
        <v>0</v>
      </c>
      <c r="BF336" s="140">
        <f>IF(N336="snížená",J336,0)</f>
        <v>0</v>
      </c>
      <c r="BG336" s="140">
        <f>IF(N336="zákl. přenesená",J336,0)</f>
        <v>0</v>
      </c>
      <c r="BH336" s="140">
        <f>IF(N336="sníž. přenesená",J336,0)</f>
        <v>0</v>
      </c>
      <c r="BI336" s="140">
        <f>IF(N336="nulová",J336,0)</f>
        <v>0</v>
      </c>
      <c r="BJ336" s="14" t="s">
        <v>81</v>
      </c>
      <c r="BK336" s="140">
        <f>ROUND(I336*H336,2)</f>
        <v>0</v>
      </c>
      <c r="BL336" s="14" t="s">
        <v>135</v>
      </c>
      <c r="BM336" s="139" t="s">
        <v>684</v>
      </c>
    </row>
    <row r="337" spans="2:65" s="1" customFormat="1">
      <c r="B337" s="29"/>
      <c r="D337" s="148" t="s">
        <v>160</v>
      </c>
      <c r="F337" s="149" t="s">
        <v>402</v>
      </c>
      <c r="I337" s="143"/>
      <c r="L337" s="29"/>
      <c r="M337" s="144"/>
      <c r="T337" s="53"/>
      <c r="AT337" s="14" t="s">
        <v>160</v>
      </c>
      <c r="AU337" s="14" t="s">
        <v>81</v>
      </c>
    </row>
    <row r="338" spans="2:65" s="11" customFormat="1">
      <c r="B338" s="150"/>
      <c r="D338" s="141" t="s">
        <v>167</v>
      </c>
      <c r="E338" s="151" t="s">
        <v>685</v>
      </c>
      <c r="F338" s="152" t="s">
        <v>682</v>
      </c>
      <c r="H338" s="153">
        <v>50.88</v>
      </c>
      <c r="I338" s="154"/>
      <c r="L338" s="150"/>
      <c r="M338" s="155"/>
      <c r="T338" s="156"/>
      <c r="AT338" s="151" t="s">
        <v>167</v>
      </c>
      <c r="AU338" s="151" t="s">
        <v>81</v>
      </c>
      <c r="AV338" s="11" t="s">
        <v>90</v>
      </c>
      <c r="AW338" s="11" t="s">
        <v>30</v>
      </c>
      <c r="AX338" s="11" t="s">
        <v>81</v>
      </c>
      <c r="AY338" s="151" t="s">
        <v>136</v>
      </c>
    </row>
    <row r="339" spans="2:65" s="1" customFormat="1" ht="16.5" customHeight="1">
      <c r="B339" s="29"/>
      <c r="C339" s="160" t="s">
        <v>686</v>
      </c>
      <c r="D339" s="160" t="s">
        <v>140</v>
      </c>
      <c r="E339" s="161" t="s">
        <v>687</v>
      </c>
      <c r="F339" s="162" t="s">
        <v>688</v>
      </c>
      <c r="G339" s="163" t="s">
        <v>289</v>
      </c>
      <c r="H339" s="164">
        <v>334</v>
      </c>
      <c r="I339" s="165"/>
      <c r="J339" s="166">
        <f>ROUND(I339*H339,2)</f>
        <v>0</v>
      </c>
      <c r="K339" s="162" t="s">
        <v>141</v>
      </c>
      <c r="L339" s="167"/>
      <c r="M339" s="168" t="s">
        <v>1</v>
      </c>
      <c r="N339" s="169" t="s">
        <v>38</v>
      </c>
      <c r="P339" s="137">
        <f>O339*H339</f>
        <v>0</v>
      </c>
      <c r="Q339" s="137">
        <v>5.0000000000000001E-4</v>
      </c>
      <c r="R339" s="137">
        <f>Q339*H339</f>
        <v>0.16700000000000001</v>
      </c>
      <c r="S339" s="137">
        <v>0</v>
      </c>
      <c r="T339" s="138">
        <f>S339*H339</f>
        <v>0</v>
      </c>
      <c r="AR339" s="139" t="s">
        <v>193</v>
      </c>
      <c r="AT339" s="139" t="s">
        <v>140</v>
      </c>
      <c r="AU339" s="139" t="s">
        <v>81</v>
      </c>
      <c r="AY339" s="14" t="s">
        <v>136</v>
      </c>
      <c r="BE339" s="140">
        <f>IF(N339="základní",J339,0)</f>
        <v>0</v>
      </c>
      <c r="BF339" s="140">
        <f>IF(N339="snížená",J339,0)</f>
        <v>0</v>
      </c>
      <c r="BG339" s="140">
        <f>IF(N339="zákl. přenesená",J339,0)</f>
        <v>0</v>
      </c>
      <c r="BH339" s="140">
        <f>IF(N339="sníž. přenesená",J339,0)</f>
        <v>0</v>
      </c>
      <c r="BI339" s="140">
        <f>IF(N339="nulová",J339,0)</f>
        <v>0</v>
      </c>
      <c r="BJ339" s="14" t="s">
        <v>81</v>
      </c>
      <c r="BK339" s="140">
        <f>ROUND(I339*H339,2)</f>
        <v>0</v>
      </c>
      <c r="BL339" s="14" t="s">
        <v>135</v>
      </c>
      <c r="BM339" s="139" t="s">
        <v>689</v>
      </c>
    </row>
    <row r="340" spans="2:65" s="1" customFormat="1" ht="16.5" customHeight="1">
      <c r="B340" s="29"/>
      <c r="C340" s="160" t="s">
        <v>256</v>
      </c>
      <c r="D340" s="160" t="s">
        <v>140</v>
      </c>
      <c r="E340" s="161" t="s">
        <v>690</v>
      </c>
      <c r="F340" s="162" t="s">
        <v>691</v>
      </c>
      <c r="G340" s="163" t="s">
        <v>289</v>
      </c>
      <c r="H340" s="164">
        <v>126</v>
      </c>
      <c r="I340" s="165"/>
      <c r="J340" s="166">
        <f>ROUND(I340*H340,2)</f>
        <v>0</v>
      </c>
      <c r="K340" s="162" t="s">
        <v>141</v>
      </c>
      <c r="L340" s="167"/>
      <c r="M340" s="168" t="s">
        <v>1</v>
      </c>
      <c r="N340" s="169" t="s">
        <v>38</v>
      </c>
      <c r="P340" s="137">
        <f>O340*H340</f>
        <v>0</v>
      </c>
      <c r="Q340" s="137">
        <v>5.0000000000000001E-4</v>
      </c>
      <c r="R340" s="137">
        <f>Q340*H340</f>
        <v>6.3E-2</v>
      </c>
      <c r="S340" s="137">
        <v>0</v>
      </c>
      <c r="T340" s="138">
        <f>S340*H340</f>
        <v>0</v>
      </c>
      <c r="AR340" s="139" t="s">
        <v>193</v>
      </c>
      <c r="AT340" s="139" t="s">
        <v>140</v>
      </c>
      <c r="AU340" s="139" t="s">
        <v>81</v>
      </c>
      <c r="AY340" s="14" t="s">
        <v>136</v>
      </c>
      <c r="BE340" s="140">
        <f>IF(N340="základní",J340,0)</f>
        <v>0</v>
      </c>
      <c r="BF340" s="140">
        <f>IF(N340="snížená",J340,0)</f>
        <v>0</v>
      </c>
      <c r="BG340" s="140">
        <f>IF(N340="zákl. přenesená",J340,0)</f>
        <v>0</v>
      </c>
      <c r="BH340" s="140">
        <f>IF(N340="sníž. přenesená",J340,0)</f>
        <v>0</v>
      </c>
      <c r="BI340" s="140">
        <f>IF(N340="nulová",J340,0)</f>
        <v>0</v>
      </c>
      <c r="BJ340" s="14" t="s">
        <v>81</v>
      </c>
      <c r="BK340" s="140">
        <f>ROUND(I340*H340,2)</f>
        <v>0</v>
      </c>
      <c r="BL340" s="14" t="s">
        <v>135</v>
      </c>
      <c r="BM340" s="139" t="s">
        <v>692</v>
      </c>
    </row>
    <row r="341" spans="2:65" s="1" customFormat="1" ht="16.5" customHeight="1">
      <c r="B341" s="29"/>
      <c r="C341" s="160" t="s">
        <v>693</v>
      </c>
      <c r="D341" s="160" t="s">
        <v>140</v>
      </c>
      <c r="E341" s="161" t="s">
        <v>694</v>
      </c>
      <c r="F341" s="162" t="s">
        <v>695</v>
      </c>
      <c r="G341" s="163" t="s">
        <v>192</v>
      </c>
      <c r="H341" s="164">
        <v>132</v>
      </c>
      <c r="I341" s="165"/>
      <c r="J341" s="166">
        <f>ROUND(I341*H341,2)</f>
        <v>0</v>
      </c>
      <c r="K341" s="162" t="s">
        <v>141</v>
      </c>
      <c r="L341" s="167"/>
      <c r="M341" s="168" t="s">
        <v>1</v>
      </c>
      <c r="N341" s="169" t="s">
        <v>38</v>
      </c>
      <c r="P341" s="137">
        <f>O341*H341</f>
        <v>0</v>
      </c>
      <c r="Q341" s="137">
        <v>5.0000000000000001E-4</v>
      </c>
      <c r="R341" s="137">
        <f>Q341*H341</f>
        <v>6.6000000000000003E-2</v>
      </c>
      <c r="S341" s="137">
        <v>0</v>
      </c>
      <c r="T341" s="138">
        <f>S341*H341</f>
        <v>0</v>
      </c>
      <c r="AR341" s="139" t="s">
        <v>193</v>
      </c>
      <c r="AT341" s="139" t="s">
        <v>140</v>
      </c>
      <c r="AU341" s="139" t="s">
        <v>81</v>
      </c>
      <c r="AY341" s="14" t="s">
        <v>136</v>
      </c>
      <c r="BE341" s="140">
        <f>IF(N341="základní",J341,0)</f>
        <v>0</v>
      </c>
      <c r="BF341" s="140">
        <f>IF(N341="snížená",J341,0)</f>
        <v>0</v>
      </c>
      <c r="BG341" s="140">
        <f>IF(N341="zákl. přenesená",J341,0)</f>
        <v>0</v>
      </c>
      <c r="BH341" s="140">
        <f>IF(N341="sníž. přenesená",J341,0)</f>
        <v>0</v>
      </c>
      <c r="BI341" s="140">
        <f>IF(N341="nulová",J341,0)</f>
        <v>0</v>
      </c>
      <c r="BJ341" s="14" t="s">
        <v>81</v>
      </c>
      <c r="BK341" s="140">
        <f>ROUND(I341*H341,2)</f>
        <v>0</v>
      </c>
      <c r="BL341" s="14" t="s">
        <v>135</v>
      </c>
      <c r="BM341" s="139" t="s">
        <v>696</v>
      </c>
    </row>
    <row r="342" spans="2:65" s="1" customFormat="1" ht="16.5" customHeight="1">
      <c r="B342" s="29"/>
      <c r="C342" s="160" t="s">
        <v>697</v>
      </c>
      <c r="D342" s="160" t="s">
        <v>140</v>
      </c>
      <c r="E342" s="161" t="s">
        <v>698</v>
      </c>
      <c r="F342" s="162" t="s">
        <v>699</v>
      </c>
      <c r="G342" s="163" t="s">
        <v>192</v>
      </c>
      <c r="H342" s="164">
        <v>48</v>
      </c>
      <c r="I342" s="165"/>
      <c r="J342" s="166">
        <f>ROUND(I342*H342,2)</f>
        <v>0</v>
      </c>
      <c r="K342" s="162" t="s">
        <v>141</v>
      </c>
      <c r="L342" s="167"/>
      <c r="M342" s="168" t="s">
        <v>1</v>
      </c>
      <c r="N342" s="169" t="s">
        <v>38</v>
      </c>
      <c r="P342" s="137">
        <f>O342*H342</f>
        <v>0</v>
      </c>
      <c r="Q342" s="137">
        <v>5.0000000000000001E-4</v>
      </c>
      <c r="R342" s="137">
        <f>Q342*H342</f>
        <v>2.4E-2</v>
      </c>
      <c r="S342" s="137">
        <v>0</v>
      </c>
      <c r="T342" s="138">
        <f>S342*H342</f>
        <v>0</v>
      </c>
      <c r="AR342" s="139" t="s">
        <v>193</v>
      </c>
      <c r="AT342" s="139" t="s">
        <v>140</v>
      </c>
      <c r="AU342" s="139" t="s">
        <v>81</v>
      </c>
      <c r="AY342" s="14" t="s">
        <v>136</v>
      </c>
      <c r="BE342" s="140">
        <f>IF(N342="základní",J342,0)</f>
        <v>0</v>
      </c>
      <c r="BF342" s="140">
        <f>IF(N342="snížená",J342,0)</f>
        <v>0</v>
      </c>
      <c r="BG342" s="140">
        <f>IF(N342="zákl. přenesená",J342,0)</f>
        <v>0</v>
      </c>
      <c r="BH342" s="140">
        <f>IF(N342="sníž. přenesená",J342,0)</f>
        <v>0</v>
      </c>
      <c r="BI342" s="140">
        <f>IF(N342="nulová",J342,0)</f>
        <v>0</v>
      </c>
      <c r="BJ342" s="14" t="s">
        <v>81</v>
      </c>
      <c r="BK342" s="140">
        <f>ROUND(I342*H342,2)</f>
        <v>0</v>
      </c>
      <c r="BL342" s="14" t="s">
        <v>135</v>
      </c>
      <c r="BM342" s="139" t="s">
        <v>700</v>
      </c>
    </row>
    <row r="343" spans="2:65" s="1" customFormat="1" ht="16.5" customHeight="1">
      <c r="B343" s="29"/>
      <c r="C343" s="160" t="s">
        <v>701</v>
      </c>
      <c r="D343" s="160" t="s">
        <v>140</v>
      </c>
      <c r="E343" s="161" t="s">
        <v>702</v>
      </c>
      <c r="F343" s="162" t="s">
        <v>703</v>
      </c>
      <c r="G343" s="163" t="s">
        <v>289</v>
      </c>
      <c r="H343" s="164">
        <v>84</v>
      </c>
      <c r="I343" s="165"/>
      <c r="J343" s="166">
        <f>ROUND(I343*H343,2)</f>
        <v>0</v>
      </c>
      <c r="K343" s="162" t="s">
        <v>141</v>
      </c>
      <c r="L343" s="167"/>
      <c r="M343" s="168" t="s">
        <v>1</v>
      </c>
      <c r="N343" s="169" t="s">
        <v>38</v>
      </c>
      <c r="P343" s="137">
        <f>O343*H343</f>
        <v>0</v>
      </c>
      <c r="Q343" s="137">
        <v>5.0000000000000001E-4</v>
      </c>
      <c r="R343" s="137">
        <f>Q343*H343</f>
        <v>4.2000000000000003E-2</v>
      </c>
      <c r="S343" s="137">
        <v>0</v>
      </c>
      <c r="T343" s="138">
        <f>S343*H343</f>
        <v>0</v>
      </c>
      <c r="AR343" s="139" t="s">
        <v>193</v>
      </c>
      <c r="AT343" s="139" t="s">
        <v>140</v>
      </c>
      <c r="AU343" s="139" t="s">
        <v>81</v>
      </c>
      <c r="AY343" s="14" t="s">
        <v>136</v>
      </c>
      <c r="BE343" s="140">
        <f>IF(N343="základní",J343,0)</f>
        <v>0</v>
      </c>
      <c r="BF343" s="140">
        <f>IF(N343="snížená",J343,0)</f>
        <v>0</v>
      </c>
      <c r="BG343" s="140">
        <f>IF(N343="zákl. přenesená",J343,0)</f>
        <v>0</v>
      </c>
      <c r="BH343" s="140">
        <f>IF(N343="sníž. přenesená",J343,0)</f>
        <v>0</v>
      </c>
      <c r="BI343" s="140">
        <f>IF(N343="nulová",J343,0)</f>
        <v>0</v>
      </c>
      <c r="BJ343" s="14" t="s">
        <v>81</v>
      </c>
      <c r="BK343" s="140">
        <f>ROUND(I343*H343,2)</f>
        <v>0</v>
      </c>
      <c r="BL343" s="14" t="s">
        <v>135</v>
      </c>
      <c r="BM343" s="139" t="s">
        <v>704</v>
      </c>
    </row>
    <row r="344" spans="2:65" s="1" customFormat="1" ht="16.5" customHeight="1">
      <c r="B344" s="29"/>
      <c r="C344" s="160" t="s">
        <v>264</v>
      </c>
      <c r="D344" s="160" t="s">
        <v>140</v>
      </c>
      <c r="E344" s="161" t="s">
        <v>705</v>
      </c>
      <c r="F344" s="162" t="s">
        <v>706</v>
      </c>
      <c r="G344" s="163" t="s">
        <v>289</v>
      </c>
      <c r="H344" s="164">
        <v>190</v>
      </c>
      <c r="I344" s="165"/>
      <c r="J344" s="166">
        <f>ROUND(I344*H344,2)</f>
        <v>0</v>
      </c>
      <c r="K344" s="162" t="s">
        <v>141</v>
      </c>
      <c r="L344" s="167"/>
      <c r="M344" s="168" t="s">
        <v>1</v>
      </c>
      <c r="N344" s="169" t="s">
        <v>38</v>
      </c>
      <c r="P344" s="137">
        <f>O344*H344</f>
        <v>0</v>
      </c>
      <c r="Q344" s="137">
        <v>5.0000000000000001E-4</v>
      </c>
      <c r="R344" s="137">
        <f>Q344*H344</f>
        <v>9.5000000000000001E-2</v>
      </c>
      <c r="S344" s="137">
        <v>0</v>
      </c>
      <c r="T344" s="138">
        <f>S344*H344</f>
        <v>0</v>
      </c>
      <c r="AR344" s="139" t="s">
        <v>193</v>
      </c>
      <c r="AT344" s="139" t="s">
        <v>140</v>
      </c>
      <c r="AU344" s="139" t="s">
        <v>81</v>
      </c>
      <c r="AY344" s="14" t="s">
        <v>136</v>
      </c>
      <c r="BE344" s="140">
        <f>IF(N344="základní",J344,0)</f>
        <v>0</v>
      </c>
      <c r="BF344" s="140">
        <f>IF(N344="snížená",J344,0)</f>
        <v>0</v>
      </c>
      <c r="BG344" s="140">
        <f>IF(N344="zákl. přenesená",J344,0)</f>
        <v>0</v>
      </c>
      <c r="BH344" s="140">
        <f>IF(N344="sníž. přenesená",J344,0)</f>
        <v>0</v>
      </c>
      <c r="BI344" s="140">
        <f>IF(N344="nulová",J344,0)</f>
        <v>0</v>
      </c>
      <c r="BJ344" s="14" t="s">
        <v>81</v>
      </c>
      <c r="BK344" s="140">
        <f>ROUND(I344*H344,2)</f>
        <v>0</v>
      </c>
      <c r="BL344" s="14" t="s">
        <v>135</v>
      </c>
      <c r="BM344" s="139" t="s">
        <v>707</v>
      </c>
    </row>
    <row r="345" spans="2:65" s="1" customFormat="1" ht="16.5" customHeight="1">
      <c r="B345" s="29"/>
      <c r="C345" s="160" t="s">
        <v>708</v>
      </c>
      <c r="D345" s="160" t="s">
        <v>140</v>
      </c>
      <c r="E345" s="161" t="s">
        <v>709</v>
      </c>
      <c r="F345" s="162" t="s">
        <v>710</v>
      </c>
      <c r="G345" s="163" t="s">
        <v>192</v>
      </c>
      <c r="H345" s="164">
        <v>126</v>
      </c>
      <c r="I345" s="165"/>
      <c r="J345" s="166">
        <f>ROUND(I345*H345,2)</f>
        <v>0</v>
      </c>
      <c r="K345" s="162" t="s">
        <v>141</v>
      </c>
      <c r="L345" s="167"/>
      <c r="M345" s="168" t="s">
        <v>1</v>
      </c>
      <c r="N345" s="169" t="s">
        <v>38</v>
      </c>
      <c r="P345" s="137">
        <f>O345*H345</f>
        <v>0</v>
      </c>
      <c r="Q345" s="137">
        <v>5.0000000000000001E-4</v>
      </c>
      <c r="R345" s="137">
        <f>Q345*H345</f>
        <v>6.3E-2</v>
      </c>
      <c r="S345" s="137">
        <v>0</v>
      </c>
      <c r="T345" s="138">
        <f>S345*H345</f>
        <v>0</v>
      </c>
      <c r="AR345" s="139" t="s">
        <v>193</v>
      </c>
      <c r="AT345" s="139" t="s">
        <v>140</v>
      </c>
      <c r="AU345" s="139" t="s">
        <v>81</v>
      </c>
      <c r="AY345" s="14" t="s">
        <v>136</v>
      </c>
      <c r="BE345" s="140">
        <f>IF(N345="základní",J345,0)</f>
        <v>0</v>
      </c>
      <c r="BF345" s="140">
        <f>IF(N345="snížená",J345,0)</f>
        <v>0</v>
      </c>
      <c r="BG345" s="140">
        <f>IF(N345="zákl. přenesená",J345,0)</f>
        <v>0</v>
      </c>
      <c r="BH345" s="140">
        <f>IF(N345="sníž. přenesená",J345,0)</f>
        <v>0</v>
      </c>
      <c r="BI345" s="140">
        <f>IF(N345="nulová",J345,0)</f>
        <v>0</v>
      </c>
      <c r="BJ345" s="14" t="s">
        <v>81</v>
      </c>
      <c r="BK345" s="140">
        <f>ROUND(I345*H345,2)</f>
        <v>0</v>
      </c>
      <c r="BL345" s="14" t="s">
        <v>135</v>
      </c>
      <c r="BM345" s="139" t="s">
        <v>711</v>
      </c>
    </row>
    <row r="346" spans="2:65" s="1" customFormat="1" ht="16.5" customHeight="1">
      <c r="B346" s="29"/>
      <c r="C346" s="160" t="s">
        <v>712</v>
      </c>
      <c r="D346" s="160" t="s">
        <v>140</v>
      </c>
      <c r="E346" s="161" t="s">
        <v>713</v>
      </c>
      <c r="F346" s="162" t="s">
        <v>714</v>
      </c>
      <c r="G346" s="163" t="s">
        <v>192</v>
      </c>
      <c r="H346" s="164">
        <v>144</v>
      </c>
      <c r="I346" s="165"/>
      <c r="J346" s="166">
        <f>ROUND(I346*H346,2)</f>
        <v>0</v>
      </c>
      <c r="K346" s="162" t="s">
        <v>141</v>
      </c>
      <c r="L346" s="167"/>
      <c r="M346" s="168" t="s">
        <v>1</v>
      </c>
      <c r="N346" s="169" t="s">
        <v>38</v>
      </c>
      <c r="P346" s="137">
        <f>O346*H346</f>
        <v>0</v>
      </c>
      <c r="Q346" s="137">
        <v>5.0000000000000001E-4</v>
      </c>
      <c r="R346" s="137">
        <f>Q346*H346</f>
        <v>7.2000000000000008E-2</v>
      </c>
      <c r="S346" s="137">
        <v>0</v>
      </c>
      <c r="T346" s="138">
        <f>S346*H346</f>
        <v>0</v>
      </c>
      <c r="AR346" s="139" t="s">
        <v>193</v>
      </c>
      <c r="AT346" s="139" t="s">
        <v>140</v>
      </c>
      <c r="AU346" s="139" t="s">
        <v>81</v>
      </c>
      <c r="AY346" s="14" t="s">
        <v>136</v>
      </c>
      <c r="BE346" s="140">
        <f>IF(N346="základní",J346,0)</f>
        <v>0</v>
      </c>
      <c r="BF346" s="140">
        <f>IF(N346="snížená",J346,0)</f>
        <v>0</v>
      </c>
      <c r="BG346" s="140">
        <f>IF(N346="zákl. přenesená",J346,0)</f>
        <v>0</v>
      </c>
      <c r="BH346" s="140">
        <f>IF(N346="sníž. přenesená",J346,0)</f>
        <v>0</v>
      </c>
      <c r="BI346" s="140">
        <f>IF(N346="nulová",J346,0)</f>
        <v>0</v>
      </c>
      <c r="BJ346" s="14" t="s">
        <v>81</v>
      </c>
      <c r="BK346" s="140">
        <f>ROUND(I346*H346,2)</f>
        <v>0</v>
      </c>
      <c r="BL346" s="14" t="s">
        <v>135</v>
      </c>
      <c r="BM346" s="139" t="s">
        <v>715</v>
      </c>
    </row>
    <row r="347" spans="2:65" s="1" customFormat="1" ht="16.5" customHeight="1">
      <c r="B347" s="29"/>
      <c r="C347" s="160" t="s">
        <v>716</v>
      </c>
      <c r="D347" s="160" t="s">
        <v>140</v>
      </c>
      <c r="E347" s="161" t="s">
        <v>717</v>
      </c>
      <c r="F347" s="162" t="s">
        <v>718</v>
      </c>
      <c r="G347" s="163" t="s">
        <v>192</v>
      </c>
      <c r="H347" s="164">
        <v>80</v>
      </c>
      <c r="I347" s="165"/>
      <c r="J347" s="166">
        <f>ROUND(I347*H347,2)</f>
        <v>0</v>
      </c>
      <c r="K347" s="162" t="s">
        <v>141</v>
      </c>
      <c r="L347" s="167"/>
      <c r="M347" s="168" t="s">
        <v>1</v>
      </c>
      <c r="N347" s="169" t="s">
        <v>38</v>
      </c>
      <c r="P347" s="137">
        <f>O347*H347</f>
        <v>0</v>
      </c>
      <c r="Q347" s="137">
        <v>5.0000000000000001E-4</v>
      </c>
      <c r="R347" s="137">
        <f>Q347*H347</f>
        <v>0.04</v>
      </c>
      <c r="S347" s="137">
        <v>0</v>
      </c>
      <c r="T347" s="138">
        <f>S347*H347</f>
        <v>0</v>
      </c>
      <c r="AR347" s="139" t="s">
        <v>193</v>
      </c>
      <c r="AT347" s="139" t="s">
        <v>140</v>
      </c>
      <c r="AU347" s="139" t="s">
        <v>81</v>
      </c>
      <c r="AY347" s="14" t="s">
        <v>136</v>
      </c>
      <c r="BE347" s="140">
        <f>IF(N347="základní",J347,0)</f>
        <v>0</v>
      </c>
      <c r="BF347" s="140">
        <f>IF(N347="snížená",J347,0)</f>
        <v>0</v>
      </c>
      <c r="BG347" s="140">
        <f>IF(N347="zákl. přenesená",J347,0)</f>
        <v>0</v>
      </c>
      <c r="BH347" s="140">
        <f>IF(N347="sníž. přenesená",J347,0)</f>
        <v>0</v>
      </c>
      <c r="BI347" s="140">
        <f>IF(N347="nulová",J347,0)</f>
        <v>0</v>
      </c>
      <c r="BJ347" s="14" t="s">
        <v>81</v>
      </c>
      <c r="BK347" s="140">
        <f>ROUND(I347*H347,2)</f>
        <v>0</v>
      </c>
      <c r="BL347" s="14" t="s">
        <v>135</v>
      </c>
      <c r="BM347" s="139" t="s">
        <v>719</v>
      </c>
    </row>
    <row r="348" spans="2:65" s="1" customFormat="1" ht="16.5" customHeight="1">
      <c r="B348" s="29"/>
      <c r="C348" s="160" t="s">
        <v>720</v>
      </c>
      <c r="D348" s="160" t="s">
        <v>140</v>
      </c>
      <c r="E348" s="161" t="s">
        <v>721</v>
      </c>
      <c r="F348" s="162" t="s">
        <v>722</v>
      </c>
      <c r="G348" s="163" t="s">
        <v>289</v>
      </c>
      <c r="H348" s="164">
        <v>48</v>
      </c>
      <c r="I348" s="165"/>
      <c r="J348" s="166">
        <f>ROUND(I348*H348,2)</f>
        <v>0</v>
      </c>
      <c r="K348" s="162" t="s">
        <v>141</v>
      </c>
      <c r="L348" s="167"/>
      <c r="M348" s="168" t="s">
        <v>1</v>
      </c>
      <c r="N348" s="169" t="s">
        <v>38</v>
      </c>
      <c r="P348" s="137">
        <f>O348*H348</f>
        <v>0</v>
      </c>
      <c r="Q348" s="137">
        <v>5.0000000000000001E-4</v>
      </c>
      <c r="R348" s="137">
        <f>Q348*H348</f>
        <v>2.4E-2</v>
      </c>
      <c r="S348" s="137">
        <v>0</v>
      </c>
      <c r="T348" s="138">
        <f>S348*H348</f>
        <v>0</v>
      </c>
      <c r="AR348" s="139" t="s">
        <v>193</v>
      </c>
      <c r="AT348" s="139" t="s">
        <v>140</v>
      </c>
      <c r="AU348" s="139" t="s">
        <v>81</v>
      </c>
      <c r="AY348" s="14" t="s">
        <v>136</v>
      </c>
      <c r="BE348" s="140">
        <f>IF(N348="základní",J348,0)</f>
        <v>0</v>
      </c>
      <c r="BF348" s="140">
        <f>IF(N348="snížená",J348,0)</f>
        <v>0</v>
      </c>
      <c r="BG348" s="140">
        <f>IF(N348="zákl. přenesená",J348,0)</f>
        <v>0</v>
      </c>
      <c r="BH348" s="140">
        <f>IF(N348="sníž. přenesená",J348,0)</f>
        <v>0</v>
      </c>
      <c r="BI348" s="140">
        <f>IF(N348="nulová",J348,0)</f>
        <v>0</v>
      </c>
      <c r="BJ348" s="14" t="s">
        <v>81</v>
      </c>
      <c r="BK348" s="140">
        <f>ROUND(I348*H348,2)</f>
        <v>0</v>
      </c>
      <c r="BL348" s="14" t="s">
        <v>135</v>
      </c>
      <c r="BM348" s="139" t="s">
        <v>723</v>
      </c>
    </row>
    <row r="349" spans="2:65" s="1" customFormat="1" ht="16.5" customHeight="1">
      <c r="B349" s="29"/>
      <c r="C349" s="160" t="s">
        <v>724</v>
      </c>
      <c r="D349" s="160" t="s">
        <v>140</v>
      </c>
      <c r="E349" s="161" t="s">
        <v>725</v>
      </c>
      <c r="F349" s="162" t="s">
        <v>726</v>
      </c>
      <c r="G349" s="163" t="s">
        <v>192</v>
      </c>
      <c r="H349" s="164">
        <v>192</v>
      </c>
      <c r="I349" s="165"/>
      <c r="J349" s="166">
        <f>ROUND(I349*H349,2)</f>
        <v>0</v>
      </c>
      <c r="K349" s="162" t="s">
        <v>141</v>
      </c>
      <c r="L349" s="167"/>
      <c r="M349" s="168" t="s">
        <v>1</v>
      </c>
      <c r="N349" s="169" t="s">
        <v>38</v>
      </c>
      <c r="P349" s="137">
        <f>O349*H349</f>
        <v>0</v>
      </c>
      <c r="Q349" s="137">
        <v>5.0000000000000001E-4</v>
      </c>
      <c r="R349" s="137">
        <f>Q349*H349</f>
        <v>9.6000000000000002E-2</v>
      </c>
      <c r="S349" s="137">
        <v>0</v>
      </c>
      <c r="T349" s="138">
        <f>S349*H349</f>
        <v>0</v>
      </c>
      <c r="AR349" s="139" t="s">
        <v>193</v>
      </c>
      <c r="AT349" s="139" t="s">
        <v>140</v>
      </c>
      <c r="AU349" s="139" t="s">
        <v>81</v>
      </c>
      <c r="AY349" s="14" t="s">
        <v>136</v>
      </c>
      <c r="BE349" s="140">
        <f>IF(N349="základní",J349,0)</f>
        <v>0</v>
      </c>
      <c r="BF349" s="140">
        <f>IF(N349="snížená",J349,0)</f>
        <v>0</v>
      </c>
      <c r="BG349" s="140">
        <f>IF(N349="zákl. přenesená",J349,0)</f>
        <v>0</v>
      </c>
      <c r="BH349" s="140">
        <f>IF(N349="sníž. přenesená",J349,0)</f>
        <v>0</v>
      </c>
      <c r="BI349" s="140">
        <f>IF(N349="nulová",J349,0)</f>
        <v>0</v>
      </c>
      <c r="BJ349" s="14" t="s">
        <v>81</v>
      </c>
      <c r="BK349" s="140">
        <f>ROUND(I349*H349,2)</f>
        <v>0</v>
      </c>
      <c r="BL349" s="14" t="s">
        <v>135</v>
      </c>
      <c r="BM349" s="139" t="s">
        <v>727</v>
      </c>
    </row>
    <row r="350" spans="2:65" s="1" customFormat="1" ht="16.5" customHeight="1">
      <c r="B350" s="29"/>
      <c r="C350" s="160" t="s">
        <v>728</v>
      </c>
      <c r="D350" s="160" t="s">
        <v>140</v>
      </c>
      <c r="E350" s="161" t="s">
        <v>729</v>
      </c>
      <c r="F350" s="162" t="s">
        <v>730</v>
      </c>
      <c r="G350" s="163" t="s">
        <v>289</v>
      </c>
      <c r="H350" s="164">
        <v>192</v>
      </c>
      <c r="I350" s="165"/>
      <c r="J350" s="166">
        <f>ROUND(I350*H350,2)</f>
        <v>0</v>
      </c>
      <c r="K350" s="162" t="s">
        <v>141</v>
      </c>
      <c r="L350" s="167"/>
      <c r="M350" s="168" t="s">
        <v>1</v>
      </c>
      <c r="N350" s="169" t="s">
        <v>38</v>
      </c>
      <c r="P350" s="137">
        <f>O350*H350</f>
        <v>0</v>
      </c>
      <c r="Q350" s="137">
        <v>5.0000000000000001E-4</v>
      </c>
      <c r="R350" s="137">
        <f>Q350*H350</f>
        <v>9.6000000000000002E-2</v>
      </c>
      <c r="S350" s="137">
        <v>0</v>
      </c>
      <c r="T350" s="138">
        <f>S350*H350</f>
        <v>0</v>
      </c>
      <c r="AR350" s="139" t="s">
        <v>193</v>
      </c>
      <c r="AT350" s="139" t="s">
        <v>140</v>
      </c>
      <c r="AU350" s="139" t="s">
        <v>81</v>
      </c>
      <c r="AY350" s="14" t="s">
        <v>136</v>
      </c>
      <c r="BE350" s="140">
        <f>IF(N350="základní",J350,0)</f>
        <v>0</v>
      </c>
      <c r="BF350" s="140">
        <f>IF(N350="snížená",J350,0)</f>
        <v>0</v>
      </c>
      <c r="BG350" s="140">
        <f>IF(N350="zákl. přenesená",J350,0)</f>
        <v>0</v>
      </c>
      <c r="BH350" s="140">
        <f>IF(N350="sníž. přenesená",J350,0)</f>
        <v>0</v>
      </c>
      <c r="BI350" s="140">
        <f>IF(N350="nulová",J350,0)</f>
        <v>0</v>
      </c>
      <c r="BJ350" s="14" t="s">
        <v>81</v>
      </c>
      <c r="BK350" s="140">
        <f>ROUND(I350*H350,2)</f>
        <v>0</v>
      </c>
      <c r="BL350" s="14" t="s">
        <v>135</v>
      </c>
      <c r="BM350" s="139" t="s">
        <v>731</v>
      </c>
    </row>
    <row r="351" spans="2:65" s="1" customFormat="1" ht="24.2" customHeight="1">
      <c r="B351" s="29"/>
      <c r="C351" s="128" t="s">
        <v>732</v>
      </c>
      <c r="D351" s="128" t="s">
        <v>137</v>
      </c>
      <c r="E351" s="129" t="s">
        <v>214</v>
      </c>
      <c r="F351" s="130" t="s">
        <v>215</v>
      </c>
      <c r="G351" s="131" t="s">
        <v>216</v>
      </c>
      <c r="H351" s="132">
        <v>116.26419</v>
      </c>
      <c r="I351" s="133"/>
      <c r="J351" s="134">
        <f>ROUND(I351*H351,2)</f>
        <v>0</v>
      </c>
      <c r="K351" s="130" t="s">
        <v>158</v>
      </c>
      <c r="L351" s="29"/>
      <c r="M351" s="135" t="s">
        <v>1</v>
      </c>
      <c r="N351" s="136" t="s">
        <v>38</v>
      </c>
      <c r="P351" s="137">
        <f>O351*H351</f>
        <v>0</v>
      </c>
      <c r="Q351" s="137">
        <v>0</v>
      </c>
      <c r="R351" s="137">
        <f>Q351*H351</f>
        <v>0</v>
      </c>
      <c r="S351" s="137">
        <v>0</v>
      </c>
      <c r="T351" s="138">
        <f>S351*H351</f>
        <v>0</v>
      </c>
      <c r="AR351" s="139" t="s">
        <v>135</v>
      </c>
      <c r="AT351" s="139" t="s">
        <v>137</v>
      </c>
      <c r="AU351" s="139" t="s">
        <v>81</v>
      </c>
      <c r="AY351" s="14" t="s">
        <v>136</v>
      </c>
      <c r="BE351" s="140">
        <f>IF(N351="základní",J351,0)</f>
        <v>0</v>
      </c>
      <c r="BF351" s="140">
        <f>IF(N351="snížená",J351,0)</f>
        <v>0</v>
      </c>
      <c r="BG351" s="140">
        <f>IF(N351="zákl. přenesená",J351,0)</f>
        <v>0</v>
      </c>
      <c r="BH351" s="140">
        <f>IF(N351="sníž. přenesená",J351,0)</f>
        <v>0</v>
      </c>
      <c r="BI351" s="140">
        <f>IF(N351="nulová",J351,0)</f>
        <v>0</v>
      </c>
      <c r="BJ351" s="14" t="s">
        <v>81</v>
      </c>
      <c r="BK351" s="140">
        <f>ROUND(I351*H351,2)</f>
        <v>0</v>
      </c>
      <c r="BL351" s="14" t="s">
        <v>135</v>
      </c>
      <c r="BM351" s="139" t="s">
        <v>733</v>
      </c>
    </row>
    <row r="352" spans="2:65" s="1" customFormat="1">
      <c r="B352" s="29"/>
      <c r="D352" s="148" t="s">
        <v>160</v>
      </c>
      <c r="F352" s="149" t="s">
        <v>218</v>
      </c>
      <c r="I352" s="143"/>
      <c r="L352" s="29"/>
      <c r="M352" s="144"/>
      <c r="T352" s="53"/>
      <c r="AT352" s="14" t="s">
        <v>160</v>
      </c>
      <c r="AU352" s="14" t="s">
        <v>81</v>
      </c>
    </row>
    <row r="353" spans="2:51" s="12" customFormat="1">
      <c r="B353" s="172"/>
      <c r="D353" s="141" t="s">
        <v>167</v>
      </c>
      <c r="E353" s="173" t="s">
        <v>1</v>
      </c>
      <c r="F353" s="174" t="s">
        <v>433</v>
      </c>
      <c r="H353" s="173" t="s">
        <v>1</v>
      </c>
      <c r="I353" s="175"/>
      <c r="L353" s="172"/>
      <c r="M353" s="176"/>
      <c r="T353" s="177"/>
      <c r="AT353" s="173" t="s">
        <v>167</v>
      </c>
      <c r="AU353" s="173" t="s">
        <v>81</v>
      </c>
      <c r="AV353" s="12" t="s">
        <v>81</v>
      </c>
      <c r="AW353" s="12" t="s">
        <v>30</v>
      </c>
      <c r="AX353" s="12" t="s">
        <v>73</v>
      </c>
      <c r="AY353" s="173" t="s">
        <v>136</v>
      </c>
    </row>
    <row r="354" spans="2:51" s="12" customFormat="1">
      <c r="B354" s="172"/>
      <c r="D354" s="141" t="s">
        <v>167</v>
      </c>
      <c r="E354" s="173" t="s">
        <v>1</v>
      </c>
      <c r="F354" s="174" t="s">
        <v>734</v>
      </c>
      <c r="H354" s="173" t="s">
        <v>1</v>
      </c>
      <c r="I354" s="175"/>
      <c r="L354" s="172"/>
      <c r="M354" s="176"/>
      <c r="T354" s="177"/>
      <c r="AT354" s="173" t="s">
        <v>167</v>
      </c>
      <c r="AU354" s="173" t="s">
        <v>81</v>
      </c>
      <c r="AV354" s="12" t="s">
        <v>81</v>
      </c>
      <c r="AW354" s="12" t="s">
        <v>30</v>
      </c>
      <c r="AX354" s="12" t="s">
        <v>73</v>
      </c>
      <c r="AY354" s="173" t="s">
        <v>136</v>
      </c>
    </row>
    <row r="355" spans="2:51" s="11" customFormat="1">
      <c r="B355" s="150"/>
      <c r="D355" s="141" t="s">
        <v>167</v>
      </c>
      <c r="E355" s="151" t="s">
        <v>735</v>
      </c>
      <c r="F355" s="152" t="s">
        <v>736</v>
      </c>
      <c r="H355" s="153">
        <v>116.26419</v>
      </c>
      <c r="I355" s="154"/>
      <c r="L355" s="150"/>
      <c r="M355" s="157"/>
      <c r="N355" s="158"/>
      <c r="O355" s="158"/>
      <c r="P355" s="158"/>
      <c r="Q355" s="158"/>
      <c r="R355" s="158"/>
      <c r="S355" s="158"/>
      <c r="T355" s="159"/>
      <c r="AT355" s="151" t="s">
        <v>167</v>
      </c>
      <c r="AU355" s="151" t="s">
        <v>81</v>
      </c>
      <c r="AV355" s="11" t="s">
        <v>90</v>
      </c>
      <c r="AW355" s="11" t="s">
        <v>30</v>
      </c>
      <c r="AX355" s="11" t="s">
        <v>81</v>
      </c>
      <c r="AY355" s="151" t="s">
        <v>136</v>
      </c>
    </row>
    <row r="356" spans="2:51" s="1" customFormat="1" ht="6.95" customHeight="1">
      <c r="B356" s="41"/>
      <c r="C356" s="42"/>
      <c r="D356" s="42"/>
      <c r="E356" s="42"/>
      <c r="F356" s="42"/>
      <c r="G356" s="42"/>
      <c r="H356" s="42"/>
      <c r="I356" s="42"/>
      <c r="J356" s="42"/>
      <c r="K356" s="42"/>
      <c r="L356" s="29"/>
    </row>
  </sheetData>
  <sheetProtection algorithmName="SHA-512" hashValue="cT6e9IH7iaHtnOu2GtHy2cwDYmnzim1NaP+cj2rPFcULKa/xFTMdmd32M0DVu+moDhyuafjk1XV545IfUwWd7w==" saltValue="RqVB7j64C71WRYgi7X1CqaXRNQPHmWjctip5O88y5QrpiY+jThfFwMXDHwtlH3K7iOVarmA2QWEY5r14W9B/0A==" spinCount="100000" sheet="1" objects="1" scenarios="1" formatColumns="0" formatRows="0" autoFilter="0"/>
  <autoFilter ref="C122:K355" xr:uid="{00000000-0009-0000-0000-000004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hyperlinks>
    <hyperlink ref="F135" r:id="rId1" xr:uid="{00000000-0004-0000-0400-000000000000}"/>
    <hyperlink ref="F138" r:id="rId2" xr:uid="{00000000-0004-0000-0400-000001000000}"/>
    <hyperlink ref="F141" r:id="rId3" xr:uid="{00000000-0004-0000-0400-000002000000}"/>
    <hyperlink ref="F154" r:id="rId4" xr:uid="{00000000-0004-0000-0400-000003000000}"/>
    <hyperlink ref="F172" r:id="rId5" xr:uid="{00000000-0004-0000-0400-000004000000}"/>
    <hyperlink ref="F175" r:id="rId6" xr:uid="{00000000-0004-0000-0400-000005000000}"/>
    <hyperlink ref="F182" r:id="rId7" xr:uid="{00000000-0004-0000-0400-000006000000}"/>
    <hyperlink ref="F188" r:id="rId8" xr:uid="{00000000-0004-0000-0400-000007000000}"/>
    <hyperlink ref="F198" r:id="rId9" xr:uid="{00000000-0004-0000-0400-000008000000}"/>
    <hyperlink ref="F219" r:id="rId10" xr:uid="{00000000-0004-0000-0400-000009000000}"/>
    <hyperlink ref="F223" r:id="rId11" xr:uid="{00000000-0004-0000-0400-00000A000000}"/>
    <hyperlink ref="F227" r:id="rId12" xr:uid="{00000000-0004-0000-0400-00000B000000}"/>
    <hyperlink ref="F238" r:id="rId13" xr:uid="{00000000-0004-0000-0400-00000C000000}"/>
    <hyperlink ref="F245" r:id="rId14" xr:uid="{00000000-0004-0000-0400-00000D000000}"/>
    <hyperlink ref="F253" r:id="rId15" xr:uid="{00000000-0004-0000-0400-00000E000000}"/>
    <hyperlink ref="F258" r:id="rId16" xr:uid="{00000000-0004-0000-0400-00000F000000}"/>
    <hyperlink ref="F263" r:id="rId17" xr:uid="{00000000-0004-0000-0400-000010000000}"/>
    <hyperlink ref="F279" r:id="rId18" xr:uid="{00000000-0004-0000-0400-000011000000}"/>
    <hyperlink ref="F299" r:id="rId19" xr:uid="{00000000-0004-0000-0400-000012000000}"/>
    <hyperlink ref="F302" r:id="rId20" xr:uid="{00000000-0004-0000-0400-000013000000}"/>
    <hyperlink ref="F305" r:id="rId21" xr:uid="{00000000-0004-0000-0400-000014000000}"/>
    <hyperlink ref="F316" r:id="rId22" xr:uid="{00000000-0004-0000-0400-000015000000}"/>
    <hyperlink ref="F321" r:id="rId23" xr:uid="{00000000-0004-0000-0400-000016000000}"/>
    <hyperlink ref="F332" r:id="rId24" xr:uid="{00000000-0004-0000-0400-000017000000}"/>
    <hyperlink ref="F337" r:id="rId25" xr:uid="{00000000-0004-0000-0400-000018000000}"/>
    <hyperlink ref="F352" r:id="rId26" xr:uid="{00000000-0004-0000-0400-00001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5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4" t="s">
        <v>100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2:46" ht="24.95" customHeight="1">
      <c r="B4" s="17"/>
      <c r="D4" s="18" t="s">
        <v>113</v>
      </c>
      <c r="L4" s="17"/>
      <c r="M4" s="91" t="s">
        <v>10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27" t="str">
        <f>'Rekapitulace stavby'!K6</f>
        <v>IP 4, IP 5, IP 7 v k.ú. Martinice u Holešova</v>
      </c>
      <c r="F7" s="228"/>
      <c r="G7" s="228"/>
      <c r="H7" s="228"/>
      <c r="L7" s="17"/>
    </row>
    <row r="8" spans="2:46" ht="12" customHeight="1">
      <c r="B8" s="17"/>
      <c r="D8" s="24" t="s">
        <v>114</v>
      </c>
      <c r="L8" s="17"/>
    </row>
    <row r="9" spans="2:46" s="1" customFormat="1" ht="16.5" customHeight="1">
      <c r="B9" s="29"/>
      <c r="E9" s="227" t="s">
        <v>150</v>
      </c>
      <c r="F9" s="229"/>
      <c r="G9" s="229"/>
      <c r="H9" s="229"/>
      <c r="L9" s="29"/>
    </row>
    <row r="10" spans="2:46" s="1" customFormat="1" ht="12" customHeight="1">
      <c r="B10" s="29"/>
      <c r="D10" s="24" t="s">
        <v>151</v>
      </c>
      <c r="L10" s="29"/>
    </row>
    <row r="11" spans="2:46" s="1" customFormat="1" ht="16.5" customHeight="1">
      <c r="B11" s="29"/>
      <c r="E11" s="191" t="s">
        <v>737</v>
      </c>
      <c r="F11" s="229"/>
      <c r="G11" s="229"/>
      <c r="H11" s="229"/>
      <c r="L11" s="29"/>
    </row>
    <row r="12" spans="2:46" s="1" customFormat="1">
      <c r="B12" s="29"/>
      <c r="L12" s="29"/>
    </row>
    <row r="13" spans="2:46" s="1" customFormat="1" ht="12" customHeight="1">
      <c r="B13" s="29"/>
      <c r="D13" s="24" t="s">
        <v>18</v>
      </c>
      <c r="F13" s="22" t="s">
        <v>1</v>
      </c>
      <c r="I13" s="24" t="s">
        <v>19</v>
      </c>
      <c r="J13" s="22" t="s">
        <v>1</v>
      </c>
      <c r="L13" s="29"/>
    </row>
    <row r="14" spans="2:46" s="1" customFormat="1" ht="12" customHeight="1">
      <c r="B14" s="29"/>
      <c r="D14" s="24" t="s">
        <v>20</v>
      </c>
      <c r="F14" s="22" t="s">
        <v>21</v>
      </c>
      <c r="I14" s="24" t="s">
        <v>22</v>
      </c>
      <c r="J14" s="49" t="str">
        <f>'Rekapitulace stavby'!AN8</f>
        <v>15. 7. 2024</v>
      </c>
      <c r="L14" s="29"/>
    </row>
    <row r="15" spans="2:46" s="1" customFormat="1" ht="10.9" customHeight="1">
      <c r="B15" s="29"/>
      <c r="L15" s="29"/>
    </row>
    <row r="16" spans="2:46" s="1" customFormat="1" ht="12" customHeight="1">
      <c r="B16" s="29"/>
      <c r="D16" s="24" t="s">
        <v>24</v>
      </c>
      <c r="I16" s="24" t="s">
        <v>25</v>
      </c>
      <c r="J16" s="22" t="str">
        <f>IF('Rekapitulace stavby'!AN10="","",'Rekapitulace stavby'!AN10)</f>
        <v/>
      </c>
      <c r="L16" s="29"/>
    </row>
    <row r="17" spans="2:12" s="1" customFormat="1" ht="18" customHeight="1">
      <c r="B17" s="29"/>
      <c r="E17" s="22" t="str">
        <f>IF('Rekapitulace stavby'!E11="","",'Rekapitulace stavby'!E11)</f>
        <v xml:space="preserve"> </v>
      </c>
      <c r="I17" s="24" t="s">
        <v>26</v>
      </c>
      <c r="J17" s="22" t="str">
        <f>IF('Rekapitulace stavby'!AN11="","",'Rekapitulace stavby'!AN11)</f>
        <v/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4" t="s">
        <v>27</v>
      </c>
      <c r="I19" s="24" t="s">
        <v>25</v>
      </c>
      <c r="J19" s="25" t="str">
        <f>'Rekapitulace stavby'!AN13</f>
        <v>Vyplň údaj</v>
      </c>
      <c r="L19" s="29"/>
    </row>
    <row r="20" spans="2:12" s="1" customFormat="1" ht="18" customHeight="1">
      <c r="B20" s="29"/>
      <c r="E20" s="230" t="str">
        <f>'Rekapitulace stavby'!E14</f>
        <v>Vyplň údaj</v>
      </c>
      <c r="F20" s="196"/>
      <c r="G20" s="196"/>
      <c r="H20" s="196"/>
      <c r="I20" s="24" t="s">
        <v>26</v>
      </c>
      <c r="J20" s="25" t="str">
        <f>'Rekapitulace stavby'!AN14</f>
        <v>Vyplň údaj</v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4" t="s">
        <v>29</v>
      </c>
      <c r="I22" s="24" t="s">
        <v>25</v>
      </c>
      <c r="J22" s="22" t="str">
        <f>IF('Rekapitulace stavby'!AN16="","",'Rekapitulace stavby'!AN16)</f>
        <v/>
      </c>
      <c r="L22" s="29"/>
    </row>
    <row r="23" spans="2:12" s="1" customFormat="1" ht="18" customHeight="1">
      <c r="B23" s="29"/>
      <c r="E23" s="22" t="str">
        <f>IF('Rekapitulace stavby'!E17="","",'Rekapitulace stavby'!E17)</f>
        <v xml:space="preserve"> </v>
      </c>
      <c r="I23" s="24" t="s">
        <v>26</v>
      </c>
      <c r="J23" s="22" t="str">
        <f>IF('Rekapitulace stavby'!AN17="","",'Rekapitulace stavby'!AN17)</f>
        <v/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4" t="s">
        <v>31</v>
      </c>
      <c r="I25" s="24" t="s">
        <v>25</v>
      </c>
      <c r="J25" s="22" t="str">
        <f>IF('Rekapitulace stavby'!AN19="","",'Rekapitulace stavby'!AN19)</f>
        <v/>
      </c>
      <c r="L25" s="29"/>
    </row>
    <row r="26" spans="2:12" s="1" customFormat="1" ht="18" customHeight="1">
      <c r="B26" s="29"/>
      <c r="E26" s="22" t="str">
        <f>IF('Rekapitulace stavby'!E20="","",'Rekapitulace stavby'!E20)</f>
        <v xml:space="preserve"> </v>
      </c>
      <c r="I26" s="24" t="s">
        <v>26</v>
      </c>
      <c r="J26" s="22" t="str">
        <f>IF('Rekapitulace stavby'!AN20="","",'Rekapitulace stavby'!AN20)</f>
        <v/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4" t="s">
        <v>32</v>
      </c>
      <c r="L28" s="29"/>
    </row>
    <row r="29" spans="2:12" s="7" customFormat="1" ht="16.5" customHeight="1">
      <c r="B29" s="92"/>
      <c r="E29" s="200" t="s">
        <v>1</v>
      </c>
      <c r="F29" s="200"/>
      <c r="G29" s="200"/>
      <c r="H29" s="200"/>
      <c r="L29" s="92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35" customHeight="1">
      <c r="B32" s="29"/>
      <c r="D32" s="93" t="s">
        <v>33</v>
      </c>
      <c r="J32" s="63">
        <f>ROUND(J121, 2)</f>
        <v>0</v>
      </c>
      <c r="L32" s="29"/>
    </row>
    <row r="33" spans="2:12" s="1" customFormat="1" ht="6.95" customHeight="1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5" customHeight="1">
      <c r="B34" s="29"/>
      <c r="F34" s="32" t="s">
        <v>35</v>
      </c>
      <c r="I34" s="32" t="s">
        <v>34</v>
      </c>
      <c r="J34" s="32" t="s">
        <v>36</v>
      </c>
      <c r="L34" s="29"/>
    </row>
    <row r="35" spans="2:12" s="1" customFormat="1" ht="14.45" customHeight="1">
      <c r="B35" s="29"/>
      <c r="D35" s="52" t="s">
        <v>37</v>
      </c>
      <c r="E35" s="24" t="s">
        <v>38</v>
      </c>
      <c r="F35" s="84">
        <f>ROUND((SUM(BE121:BE155)),  2)</f>
        <v>0</v>
      </c>
      <c r="I35" s="94">
        <v>0.21</v>
      </c>
      <c r="J35" s="84">
        <f>ROUND(((SUM(BE121:BE155))*I35),  2)</f>
        <v>0</v>
      </c>
      <c r="L35" s="29"/>
    </row>
    <row r="36" spans="2:12" s="1" customFormat="1" ht="14.45" customHeight="1">
      <c r="B36" s="29"/>
      <c r="E36" s="24" t="s">
        <v>39</v>
      </c>
      <c r="F36" s="84">
        <f>ROUND((SUM(BF121:BF155)),  2)</f>
        <v>0</v>
      </c>
      <c r="I36" s="94">
        <v>0.12</v>
      </c>
      <c r="J36" s="84">
        <f>ROUND(((SUM(BF121:BF155))*I36),  2)</f>
        <v>0</v>
      </c>
      <c r="L36" s="29"/>
    </row>
    <row r="37" spans="2:12" s="1" customFormat="1" ht="14.45" hidden="1" customHeight="1">
      <c r="B37" s="29"/>
      <c r="E37" s="24" t="s">
        <v>40</v>
      </c>
      <c r="F37" s="84">
        <f>ROUND((SUM(BG121:BG155)),  2)</f>
        <v>0</v>
      </c>
      <c r="I37" s="94">
        <v>0.21</v>
      </c>
      <c r="J37" s="84">
        <f>0</f>
        <v>0</v>
      </c>
      <c r="L37" s="29"/>
    </row>
    <row r="38" spans="2:12" s="1" customFormat="1" ht="14.45" hidden="1" customHeight="1">
      <c r="B38" s="29"/>
      <c r="E38" s="24" t="s">
        <v>41</v>
      </c>
      <c r="F38" s="84">
        <f>ROUND((SUM(BH121:BH155)),  2)</f>
        <v>0</v>
      </c>
      <c r="I38" s="94">
        <v>0.12</v>
      </c>
      <c r="J38" s="84">
        <f>0</f>
        <v>0</v>
      </c>
      <c r="L38" s="29"/>
    </row>
    <row r="39" spans="2:12" s="1" customFormat="1" ht="14.45" hidden="1" customHeight="1">
      <c r="B39" s="29"/>
      <c r="E39" s="24" t="s">
        <v>42</v>
      </c>
      <c r="F39" s="84">
        <f>ROUND((SUM(BI121:BI155)),  2)</f>
        <v>0</v>
      </c>
      <c r="I39" s="94">
        <v>0</v>
      </c>
      <c r="J39" s="84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5"/>
      <c r="D41" s="96" t="s">
        <v>43</v>
      </c>
      <c r="E41" s="54"/>
      <c r="F41" s="54"/>
      <c r="G41" s="97" t="s">
        <v>44</v>
      </c>
      <c r="H41" s="98" t="s">
        <v>45</v>
      </c>
      <c r="I41" s="54"/>
      <c r="J41" s="99">
        <f>SUM(J32:J39)</f>
        <v>0</v>
      </c>
      <c r="K41" s="100"/>
      <c r="L41" s="29"/>
    </row>
    <row r="42" spans="2:12" s="1" customFormat="1" ht="14.45" customHeight="1">
      <c r="B42" s="29"/>
      <c r="L42" s="29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>
      <c r="B61" s="29"/>
      <c r="D61" s="40" t="s">
        <v>48</v>
      </c>
      <c r="E61" s="31"/>
      <c r="F61" s="101" t="s">
        <v>49</v>
      </c>
      <c r="G61" s="40" t="s">
        <v>48</v>
      </c>
      <c r="H61" s="31"/>
      <c r="I61" s="31"/>
      <c r="J61" s="102" t="s">
        <v>49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>
      <c r="B76" s="29"/>
      <c r="D76" s="40" t="s">
        <v>48</v>
      </c>
      <c r="E76" s="31"/>
      <c r="F76" s="101" t="s">
        <v>49</v>
      </c>
      <c r="G76" s="40" t="s">
        <v>48</v>
      </c>
      <c r="H76" s="31"/>
      <c r="I76" s="31"/>
      <c r="J76" s="102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12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5" customHeight="1">
      <c r="B82" s="29"/>
      <c r="C82" s="18" t="s">
        <v>116</v>
      </c>
      <c r="L82" s="29"/>
    </row>
    <row r="83" spans="2:12" s="1" customFormat="1" ht="6.95" customHeight="1">
      <c r="B83" s="29"/>
      <c r="L83" s="29"/>
    </row>
    <row r="84" spans="2:12" s="1" customFormat="1" ht="12" customHeight="1">
      <c r="B84" s="29"/>
      <c r="C84" s="24" t="s">
        <v>16</v>
      </c>
      <c r="L84" s="29"/>
    </row>
    <row r="85" spans="2:12" s="1" customFormat="1" ht="16.5" customHeight="1">
      <c r="B85" s="29"/>
      <c r="E85" s="227" t="str">
        <f>E7</f>
        <v>IP 4, IP 5, IP 7 v k.ú. Martinice u Holešova</v>
      </c>
      <c r="F85" s="228"/>
      <c r="G85" s="228"/>
      <c r="H85" s="228"/>
      <c r="L85" s="29"/>
    </row>
    <row r="86" spans="2:12" ht="12" customHeight="1">
      <c r="B86" s="17"/>
      <c r="C86" s="24" t="s">
        <v>114</v>
      </c>
      <c r="L86" s="17"/>
    </row>
    <row r="87" spans="2:12" s="1" customFormat="1" ht="16.5" customHeight="1">
      <c r="B87" s="29"/>
      <c r="E87" s="227" t="s">
        <v>150</v>
      </c>
      <c r="F87" s="229"/>
      <c r="G87" s="229"/>
      <c r="H87" s="229"/>
      <c r="L87" s="29"/>
    </row>
    <row r="88" spans="2:12" s="1" customFormat="1" ht="12" customHeight="1">
      <c r="B88" s="29"/>
      <c r="C88" s="24" t="s">
        <v>151</v>
      </c>
      <c r="L88" s="29"/>
    </row>
    <row r="89" spans="2:12" s="1" customFormat="1" ht="16.5" customHeight="1">
      <c r="B89" s="29"/>
      <c r="E89" s="191" t="str">
        <f>E11</f>
        <v>01.4 - ZALOŽENÍ LUČNÍHO POROSTU</v>
      </c>
      <c r="F89" s="229"/>
      <c r="G89" s="229"/>
      <c r="H89" s="229"/>
      <c r="L89" s="29"/>
    </row>
    <row r="90" spans="2:12" s="1" customFormat="1" ht="6.95" customHeight="1">
      <c r="B90" s="29"/>
      <c r="L90" s="29"/>
    </row>
    <row r="91" spans="2:12" s="1" customFormat="1" ht="12" customHeight="1">
      <c r="B91" s="29"/>
      <c r="C91" s="24" t="s">
        <v>20</v>
      </c>
      <c r="F91" s="22" t="str">
        <f>F14</f>
        <v xml:space="preserve"> </v>
      </c>
      <c r="I91" s="24" t="s">
        <v>22</v>
      </c>
      <c r="J91" s="49" t="str">
        <f>IF(J14="","",J14)</f>
        <v>15. 7. 2024</v>
      </c>
      <c r="L91" s="29"/>
    </row>
    <row r="92" spans="2:12" s="1" customFormat="1" ht="6.95" customHeight="1">
      <c r="B92" s="29"/>
      <c r="L92" s="29"/>
    </row>
    <row r="93" spans="2:12" s="1" customFormat="1" ht="15.2" customHeight="1">
      <c r="B93" s="29"/>
      <c r="C93" s="24" t="s">
        <v>24</v>
      </c>
      <c r="F93" s="22" t="str">
        <f>E17</f>
        <v xml:space="preserve"> </v>
      </c>
      <c r="I93" s="24" t="s">
        <v>29</v>
      </c>
      <c r="J93" s="27" t="str">
        <f>E23</f>
        <v xml:space="preserve"> </v>
      </c>
      <c r="L93" s="29"/>
    </row>
    <row r="94" spans="2:12" s="1" customFormat="1" ht="15.2" customHeight="1">
      <c r="B94" s="29"/>
      <c r="C94" s="24" t="s">
        <v>27</v>
      </c>
      <c r="F94" s="22" t="str">
        <f>IF(E20="","",E20)</f>
        <v>Vyplň údaj</v>
      </c>
      <c r="I94" s="24" t="s">
        <v>31</v>
      </c>
      <c r="J94" s="27" t="str">
        <f>E26</f>
        <v xml:space="preserve"> </v>
      </c>
      <c r="L94" s="29"/>
    </row>
    <row r="95" spans="2:12" s="1" customFormat="1" ht="10.35" customHeight="1">
      <c r="B95" s="29"/>
      <c r="L95" s="29"/>
    </row>
    <row r="96" spans="2:12" s="1" customFormat="1" ht="29.25" customHeight="1">
      <c r="B96" s="29"/>
      <c r="C96" s="103" t="s">
        <v>117</v>
      </c>
      <c r="D96" s="95"/>
      <c r="E96" s="95"/>
      <c r="F96" s="95"/>
      <c r="G96" s="95"/>
      <c r="H96" s="95"/>
      <c r="I96" s="95"/>
      <c r="J96" s="104" t="s">
        <v>118</v>
      </c>
      <c r="K96" s="95"/>
      <c r="L96" s="29"/>
    </row>
    <row r="97" spans="2:47" s="1" customFormat="1" ht="10.35" customHeight="1">
      <c r="B97" s="29"/>
      <c r="L97" s="29"/>
    </row>
    <row r="98" spans="2:47" s="1" customFormat="1" ht="22.9" customHeight="1">
      <c r="B98" s="29"/>
      <c r="C98" s="105" t="s">
        <v>119</v>
      </c>
      <c r="J98" s="63">
        <f>J121</f>
        <v>0</v>
      </c>
      <c r="L98" s="29"/>
      <c r="AU98" s="14" t="s">
        <v>83</v>
      </c>
    </row>
    <row r="99" spans="2:47" s="8" customFormat="1" ht="24.95" customHeight="1">
      <c r="B99" s="106"/>
      <c r="D99" s="107" t="s">
        <v>738</v>
      </c>
      <c r="E99" s="108"/>
      <c r="F99" s="108"/>
      <c r="G99" s="108"/>
      <c r="H99" s="108"/>
      <c r="I99" s="108"/>
      <c r="J99" s="109">
        <f>J122</f>
        <v>0</v>
      </c>
      <c r="L99" s="106"/>
    </row>
    <row r="100" spans="2:47" s="1" customFormat="1" ht="21.75" customHeight="1">
      <c r="B100" s="29"/>
      <c r="L100" s="29"/>
    </row>
    <row r="101" spans="2:47" s="1" customFormat="1" ht="6.95" customHeight="1"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29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9"/>
    </row>
    <row r="106" spans="2:47" s="1" customFormat="1" ht="24.95" customHeight="1">
      <c r="B106" s="29"/>
      <c r="C106" s="18" t="s">
        <v>121</v>
      </c>
      <c r="L106" s="29"/>
    </row>
    <row r="107" spans="2:47" s="1" customFormat="1" ht="6.95" customHeight="1">
      <c r="B107" s="29"/>
      <c r="L107" s="29"/>
    </row>
    <row r="108" spans="2:47" s="1" customFormat="1" ht="12" customHeight="1">
      <c r="B108" s="29"/>
      <c r="C108" s="24" t="s">
        <v>16</v>
      </c>
      <c r="L108" s="29"/>
    </row>
    <row r="109" spans="2:47" s="1" customFormat="1" ht="16.5" customHeight="1">
      <c r="B109" s="29"/>
      <c r="E109" s="227" t="str">
        <f>E7</f>
        <v>IP 4, IP 5, IP 7 v k.ú. Martinice u Holešova</v>
      </c>
      <c r="F109" s="228"/>
      <c r="G109" s="228"/>
      <c r="H109" s="228"/>
      <c r="L109" s="29"/>
    </row>
    <row r="110" spans="2:47" ht="12" customHeight="1">
      <c r="B110" s="17"/>
      <c r="C110" s="24" t="s">
        <v>114</v>
      </c>
      <c r="L110" s="17"/>
    </row>
    <row r="111" spans="2:47" s="1" customFormat="1" ht="16.5" customHeight="1">
      <c r="B111" s="29"/>
      <c r="E111" s="227" t="s">
        <v>150</v>
      </c>
      <c r="F111" s="229"/>
      <c r="G111" s="229"/>
      <c r="H111" s="229"/>
      <c r="L111" s="29"/>
    </row>
    <row r="112" spans="2:47" s="1" customFormat="1" ht="12" customHeight="1">
      <c r="B112" s="29"/>
      <c r="C112" s="24" t="s">
        <v>151</v>
      </c>
      <c r="L112" s="29"/>
    </row>
    <row r="113" spans="2:65" s="1" customFormat="1" ht="16.5" customHeight="1">
      <c r="B113" s="29"/>
      <c r="E113" s="191" t="str">
        <f>E11</f>
        <v>01.4 - ZALOŽENÍ LUČNÍHO POROSTU</v>
      </c>
      <c r="F113" s="229"/>
      <c r="G113" s="229"/>
      <c r="H113" s="229"/>
      <c r="L113" s="29"/>
    </row>
    <row r="114" spans="2:65" s="1" customFormat="1" ht="6.95" customHeight="1">
      <c r="B114" s="29"/>
      <c r="L114" s="29"/>
    </row>
    <row r="115" spans="2:65" s="1" customFormat="1" ht="12" customHeight="1">
      <c r="B115" s="29"/>
      <c r="C115" s="24" t="s">
        <v>20</v>
      </c>
      <c r="F115" s="22" t="str">
        <f>F14</f>
        <v xml:space="preserve"> </v>
      </c>
      <c r="I115" s="24" t="s">
        <v>22</v>
      </c>
      <c r="J115" s="49" t="str">
        <f>IF(J14="","",J14)</f>
        <v>15. 7. 2024</v>
      </c>
      <c r="L115" s="29"/>
    </row>
    <row r="116" spans="2:65" s="1" customFormat="1" ht="6.95" customHeight="1">
      <c r="B116" s="29"/>
      <c r="L116" s="29"/>
    </row>
    <row r="117" spans="2:65" s="1" customFormat="1" ht="15.2" customHeight="1">
      <c r="B117" s="29"/>
      <c r="C117" s="24" t="s">
        <v>24</v>
      </c>
      <c r="F117" s="22" t="str">
        <f>E17</f>
        <v xml:space="preserve"> </v>
      </c>
      <c r="I117" s="24" t="s">
        <v>29</v>
      </c>
      <c r="J117" s="27" t="str">
        <f>E23</f>
        <v xml:space="preserve"> </v>
      </c>
      <c r="L117" s="29"/>
    </row>
    <row r="118" spans="2:65" s="1" customFormat="1" ht="15.2" customHeight="1">
      <c r="B118" s="29"/>
      <c r="C118" s="24" t="s">
        <v>27</v>
      </c>
      <c r="F118" s="22" t="str">
        <f>IF(E20="","",E20)</f>
        <v>Vyplň údaj</v>
      </c>
      <c r="I118" s="24" t="s">
        <v>31</v>
      </c>
      <c r="J118" s="27" t="str">
        <f>E26</f>
        <v xml:space="preserve"> </v>
      </c>
      <c r="L118" s="29"/>
    </row>
    <row r="119" spans="2:65" s="1" customFormat="1" ht="10.35" customHeight="1">
      <c r="B119" s="29"/>
      <c r="L119" s="29"/>
    </row>
    <row r="120" spans="2:65" s="9" customFormat="1" ht="29.25" customHeight="1">
      <c r="B120" s="110"/>
      <c r="C120" s="111" t="s">
        <v>122</v>
      </c>
      <c r="D120" s="112" t="s">
        <v>58</v>
      </c>
      <c r="E120" s="112" t="s">
        <v>54</v>
      </c>
      <c r="F120" s="112" t="s">
        <v>55</v>
      </c>
      <c r="G120" s="112" t="s">
        <v>123</v>
      </c>
      <c r="H120" s="112" t="s">
        <v>124</v>
      </c>
      <c r="I120" s="112" t="s">
        <v>125</v>
      </c>
      <c r="J120" s="112" t="s">
        <v>118</v>
      </c>
      <c r="K120" s="113" t="s">
        <v>126</v>
      </c>
      <c r="L120" s="110"/>
      <c r="M120" s="56" t="s">
        <v>1</v>
      </c>
      <c r="N120" s="57" t="s">
        <v>37</v>
      </c>
      <c r="O120" s="57" t="s">
        <v>127</v>
      </c>
      <c r="P120" s="57" t="s">
        <v>128</v>
      </c>
      <c r="Q120" s="57" t="s">
        <v>129</v>
      </c>
      <c r="R120" s="57" t="s">
        <v>130</v>
      </c>
      <c r="S120" s="57" t="s">
        <v>131</v>
      </c>
      <c r="T120" s="58" t="s">
        <v>132</v>
      </c>
    </row>
    <row r="121" spans="2:65" s="1" customFormat="1" ht="22.9" customHeight="1">
      <c r="B121" s="29"/>
      <c r="C121" s="61" t="s">
        <v>133</v>
      </c>
      <c r="J121" s="114">
        <f>BK121</f>
        <v>0</v>
      </c>
      <c r="L121" s="29"/>
      <c r="M121" s="59"/>
      <c r="N121" s="50"/>
      <c r="O121" s="50"/>
      <c r="P121" s="115">
        <f>P122</f>
        <v>0</v>
      </c>
      <c r="Q121" s="50"/>
      <c r="R121" s="115">
        <f>R122</f>
        <v>0.33916199999999996</v>
      </c>
      <c r="S121" s="50"/>
      <c r="T121" s="116">
        <f>T122</f>
        <v>0</v>
      </c>
      <c r="AT121" s="14" t="s">
        <v>72</v>
      </c>
      <c r="AU121" s="14" t="s">
        <v>83</v>
      </c>
      <c r="BK121" s="117">
        <f>BK122</f>
        <v>0</v>
      </c>
    </row>
    <row r="122" spans="2:65" s="10" customFormat="1" ht="25.9" customHeight="1">
      <c r="B122" s="118"/>
      <c r="D122" s="119" t="s">
        <v>72</v>
      </c>
      <c r="E122" s="120" t="s">
        <v>739</v>
      </c>
      <c r="F122" s="120" t="s">
        <v>740</v>
      </c>
      <c r="I122" s="121"/>
      <c r="J122" s="122">
        <f>BK122</f>
        <v>0</v>
      </c>
      <c r="L122" s="118"/>
      <c r="M122" s="123"/>
      <c r="P122" s="124">
        <f>SUM(P123:P155)</f>
        <v>0</v>
      </c>
      <c r="R122" s="124">
        <f>SUM(R123:R155)</f>
        <v>0.33916199999999996</v>
      </c>
      <c r="T122" s="125">
        <f>SUM(T123:T155)</f>
        <v>0</v>
      </c>
      <c r="AR122" s="119" t="s">
        <v>135</v>
      </c>
      <c r="AT122" s="126" t="s">
        <v>72</v>
      </c>
      <c r="AU122" s="126" t="s">
        <v>73</v>
      </c>
      <c r="AY122" s="119" t="s">
        <v>136</v>
      </c>
      <c r="BK122" s="127">
        <f>SUM(BK123:BK155)</f>
        <v>0</v>
      </c>
    </row>
    <row r="123" spans="2:65" s="1" customFormat="1" ht="24.2" customHeight="1">
      <c r="B123" s="29"/>
      <c r="C123" s="128" t="s">
        <v>81</v>
      </c>
      <c r="D123" s="128" t="s">
        <v>137</v>
      </c>
      <c r="E123" s="129" t="s">
        <v>162</v>
      </c>
      <c r="F123" s="130" t="s">
        <v>163</v>
      </c>
      <c r="G123" s="131" t="s">
        <v>157</v>
      </c>
      <c r="H123" s="132">
        <v>113054</v>
      </c>
      <c r="I123" s="133"/>
      <c r="J123" s="134">
        <f>ROUND(I123*H123,2)</f>
        <v>0</v>
      </c>
      <c r="K123" s="130" t="s">
        <v>158</v>
      </c>
      <c r="L123" s="29"/>
      <c r="M123" s="135" t="s">
        <v>1</v>
      </c>
      <c r="N123" s="136" t="s">
        <v>38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135</v>
      </c>
      <c r="AT123" s="139" t="s">
        <v>137</v>
      </c>
      <c r="AU123" s="139" t="s">
        <v>81</v>
      </c>
      <c r="AY123" s="14" t="s">
        <v>136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4" t="s">
        <v>81</v>
      </c>
      <c r="BK123" s="140">
        <f>ROUND(I123*H123,2)</f>
        <v>0</v>
      </c>
      <c r="BL123" s="14" t="s">
        <v>135</v>
      </c>
      <c r="BM123" s="139" t="s">
        <v>741</v>
      </c>
    </row>
    <row r="124" spans="2:65" s="1" customFormat="1">
      <c r="B124" s="29"/>
      <c r="D124" s="148" t="s">
        <v>160</v>
      </c>
      <c r="F124" s="149" t="s">
        <v>165</v>
      </c>
      <c r="I124" s="143"/>
      <c r="L124" s="29"/>
      <c r="M124" s="144"/>
      <c r="T124" s="53"/>
      <c r="AT124" s="14" t="s">
        <v>160</v>
      </c>
      <c r="AU124" s="14" t="s">
        <v>81</v>
      </c>
    </row>
    <row r="125" spans="2:65" s="1" customFormat="1">
      <c r="B125" s="29"/>
      <c r="D125" s="141" t="s">
        <v>143</v>
      </c>
      <c r="F125" s="142" t="s">
        <v>742</v>
      </c>
      <c r="I125" s="143"/>
      <c r="L125" s="29"/>
      <c r="M125" s="144"/>
      <c r="T125" s="53"/>
      <c r="AT125" s="14" t="s">
        <v>143</v>
      </c>
      <c r="AU125" s="14" t="s">
        <v>81</v>
      </c>
    </row>
    <row r="126" spans="2:65" s="11" customFormat="1">
      <c r="B126" s="150"/>
      <c r="D126" s="141" t="s">
        <v>167</v>
      </c>
      <c r="E126" s="151" t="s">
        <v>277</v>
      </c>
      <c r="F126" s="152" t="s">
        <v>743</v>
      </c>
      <c r="H126" s="153">
        <v>113054</v>
      </c>
      <c r="I126" s="154"/>
      <c r="L126" s="150"/>
      <c r="M126" s="155"/>
      <c r="T126" s="156"/>
      <c r="AT126" s="151" t="s">
        <v>167</v>
      </c>
      <c r="AU126" s="151" t="s">
        <v>81</v>
      </c>
      <c r="AV126" s="11" t="s">
        <v>90</v>
      </c>
      <c r="AW126" s="11" t="s">
        <v>30</v>
      </c>
      <c r="AX126" s="11" t="s">
        <v>81</v>
      </c>
      <c r="AY126" s="151" t="s">
        <v>136</v>
      </c>
    </row>
    <row r="127" spans="2:65" s="1" customFormat="1" ht="21.75" customHeight="1">
      <c r="B127" s="29"/>
      <c r="C127" s="128" t="s">
        <v>90</v>
      </c>
      <c r="D127" s="128" t="s">
        <v>137</v>
      </c>
      <c r="E127" s="129" t="s">
        <v>171</v>
      </c>
      <c r="F127" s="130" t="s">
        <v>172</v>
      </c>
      <c r="G127" s="131" t="s">
        <v>157</v>
      </c>
      <c r="H127" s="132">
        <v>113054</v>
      </c>
      <c r="I127" s="133"/>
      <c r="J127" s="134">
        <f>ROUND(I127*H127,2)</f>
        <v>0</v>
      </c>
      <c r="K127" s="130" t="s">
        <v>158</v>
      </c>
      <c r="L127" s="29"/>
      <c r="M127" s="135" t="s">
        <v>1</v>
      </c>
      <c r="N127" s="136" t="s">
        <v>38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135</v>
      </c>
      <c r="AT127" s="139" t="s">
        <v>137</v>
      </c>
      <c r="AU127" s="139" t="s">
        <v>81</v>
      </c>
      <c r="AY127" s="14" t="s">
        <v>136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4" t="s">
        <v>81</v>
      </c>
      <c r="BK127" s="140">
        <f>ROUND(I127*H127,2)</f>
        <v>0</v>
      </c>
      <c r="BL127" s="14" t="s">
        <v>135</v>
      </c>
      <c r="BM127" s="139" t="s">
        <v>744</v>
      </c>
    </row>
    <row r="128" spans="2:65" s="1" customFormat="1">
      <c r="B128" s="29"/>
      <c r="D128" s="148" t="s">
        <v>160</v>
      </c>
      <c r="F128" s="149" t="s">
        <v>174</v>
      </c>
      <c r="I128" s="143"/>
      <c r="L128" s="29"/>
      <c r="M128" s="144"/>
      <c r="T128" s="53"/>
      <c r="AT128" s="14" t="s">
        <v>160</v>
      </c>
      <c r="AU128" s="14" t="s">
        <v>81</v>
      </c>
    </row>
    <row r="129" spans="2:65" s="1" customFormat="1">
      <c r="B129" s="29"/>
      <c r="D129" s="141" t="s">
        <v>143</v>
      </c>
      <c r="F129" s="142" t="s">
        <v>742</v>
      </c>
      <c r="I129" s="143"/>
      <c r="L129" s="29"/>
      <c r="M129" s="144"/>
      <c r="T129" s="53"/>
      <c r="AT129" s="14" t="s">
        <v>143</v>
      </c>
      <c r="AU129" s="14" t="s">
        <v>81</v>
      </c>
    </row>
    <row r="130" spans="2:65" s="11" customFormat="1">
      <c r="B130" s="150"/>
      <c r="D130" s="141" t="s">
        <v>167</v>
      </c>
      <c r="E130" s="151" t="s">
        <v>168</v>
      </c>
      <c r="F130" s="152" t="s">
        <v>745</v>
      </c>
      <c r="H130" s="153">
        <v>113054</v>
      </c>
      <c r="I130" s="154"/>
      <c r="L130" s="150"/>
      <c r="M130" s="155"/>
      <c r="T130" s="156"/>
      <c r="AT130" s="151" t="s">
        <v>167</v>
      </c>
      <c r="AU130" s="151" t="s">
        <v>81</v>
      </c>
      <c r="AV130" s="11" t="s">
        <v>90</v>
      </c>
      <c r="AW130" s="11" t="s">
        <v>30</v>
      </c>
      <c r="AX130" s="11" t="s">
        <v>81</v>
      </c>
      <c r="AY130" s="151" t="s">
        <v>136</v>
      </c>
    </row>
    <row r="131" spans="2:65" s="1" customFormat="1" ht="37.9" customHeight="1">
      <c r="B131" s="29"/>
      <c r="C131" s="128" t="s">
        <v>170</v>
      </c>
      <c r="D131" s="128" t="s">
        <v>137</v>
      </c>
      <c r="E131" s="129" t="s">
        <v>746</v>
      </c>
      <c r="F131" s="130" t="s">
        <v>747</v>
      </c>
      <c r="G131" s="131" t="s">
        <v>157</v>
      </c>
      <c r="H131" s="132">
        <v>56527</v>
      </c>
      <c r="I131" s="133"/>
      <c r="J131" s="134">
        <f>ROUND(I131*H131,2)</f>
        <v>0</v>
      </c>
      <c r="K131" s="130" t="s">
        <v>158</v>
      </c>
      <c r="L131" s="29"/>
      <c r="M131" s="135" t="s">
        <v>1</v>
      </c>
      <c r="N131" s="136" t="s">
        <v>38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AR131" s="139" t="s">
        <v>135</v>
      </c>
      <c r="AT131" s="139" t="s">
        <v>137</v>
      </c>
      <c r="AU131" s="139" t="s">
        <v>81</v>
      </c>
      <c r="AY131" s="14" t="s">
        <v>136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4" t="s">
        <v>81</v>
      </c>
      <c r="BK131" s="140">
        <f>ROUND(I131*H131,2)</f>
        <v>0</v>
      </c>
      <c r="BL131" s="14" t="s">
        <v>135</v>
      </c>
      <c r="BM131" s="139" t="s">
        <v>748</v>
      </c>
    </row>
    <row r="132" spans="2:65" s="1" customFormat="1">
      <c r="B132" s="29"/>
      <c r="D132" s="148" t="s">
        <v>160</v>
      </c>
      <c r="F132" s="149" t="s">
        <v>749</v>
      </c>
      <c r="I132" s="143"/>
      <c r="L132" s="29"/>
      <c r="M132" s="144"/>
      <c r="T132" s="53"/>
      <c r="AT132" s="14" t="s">
        <v>160</v>
      </c>
      <c r="AU132" s="14" t="s">
        <v>81</v>
      </c>
    </row>
    <row r="133" spans="2:65" s="1" customFormat="1">
      <c r="B133" s="29"/>
      <c r="D133" s="141" t="s">
        <v>143</v>
      </c>
      <c r="F133" s="142" t="s">
        <v>750</v>
      </c>
      <c r="I133" s="143"/>
      <c r="L133" s="29"/>
      <c r="M133" s="144"/>
      <c r="T133" s="53"/>
      <c r="AT133" s="14" t="s">
        <v>143</v>
      </c>
      <c r="AU133" s="14" t="s">
        <v>81</v>
      </c>
    </row>
    <row r="134" spans="2:65" s="1" customFormat="1" ht="16.5" customHeight="1">
      <c r="B134" s="29"/>
      <c r="C134" s="160" t="s">
        <v>135</v>
      </c>
      <c r="D134" s="160" t="s">
        <v>140</v>
      </c>
      <c r="E134" s="161" t="s">
        <v>751</v>
      </c>
      <c r="F134" s="162" t="s">
        <v>752</v>
      </c>
      <c r="G134" s="163" t="s">
        <v>318</v>
      </c>
      <c r="H134" s="164">
        <v>339.16199999999998</v>
      </c>
      <c r="I134" s="165"/>
      <c r="J134" s="166">
        <f>ROUND(I134*H134,2)</f>
        <v>0</v>
      </c>
      <c r="K134" s="162" t="s">
        <v>141</v>
      </c>
      <c r="L134" s="167"/>
      <c r="M134" s="168" t="s">
        <v>1</v>
      </c>
      <c r="N134" s="169" t="s">
        <v>38</v>
      </c>
      <c r="P134" s="137">
        <f>O134*H134</f>
        <v>0</v>
      </c>
      <c r="Q134" s="137">
        <v>1E-3</v>
      </c>
      <c r="R134" s="137">
        <f>Q134*H134</f>
        <v>0.33916199999999996</v>
      </c>
      <c r="S134" s="137">
        <v>0</v>
      </c>
      <c r="T134" s="138">
        <f>S134*H134</f>
        <v>0</v>
      </c>
      <c r="AR134" s="139" t="s">
        <v>193</v>
      </c>
      <c r="AT134" s="139" t="s">
        <v>140</v>
      </c>
      <c r="AU134" s="139" t="s">
        <v>81</v>
      </c>
      <c r="AY134" s="14" t="s">
        <v>136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4" t="s">
        <v>81</v>
      </c>
      <c r="BK134" s="140">
        <f>ROUND(I134*H134,2)</f>
        <v>0</v>
      </c>
      <c r="BL134" s="14" t="s">
        <v>135</v>
      </c>
      <c r="BM134" s="139" t="s">
        <v>753</v>
      </c>
    </row>
    <row r="135" spans="2:65" s="1" customFormat="1">
      <c r="B135" s="29"/>
      <c r="D135" s="141" t="s">
        <v>143</v>
      </c>
      <c r="F135" s="142" t="s">
        <v>754</v>
      </c>
      <c r="I135" s="143"/>
      <c r="L135" s="29"/>
      <c r="M135" s="144"/>
      <c r="T135" s="53"/>
      <c r="AT135" s="14" t="s">
        <v>143</v>
      </c>
      <c r="AU135" s="14" t="s">
        <v>81</v>
      </c>
    </row>
    <row r="136" spans="2:65" s="11" customFormat="1">
      <c r="B136" s="150"/>
      <c r="D136" s="141" t="s">
        <v>167</v>
      </c>
      <c r="E136" s="151" t="s">
        <v>180</v>
      </c>
      <c r="F136" s="152" t="s">
        <v>755</v>
      </c>
      <c r="H136" s="153">
        <v>339.16199999999998</v>
      </c>
      <c r="I136" s="154"/>
      <c r="L136" s="150"/>
      <c r="M136" s="155"/>
      <c r="T136" s="156"/>
      <c r="AT136" s="151" t="s">
        <v>167</v>
      </c>
      <c r="AU136" s="151" t="s">
        <v>81</v>
      </c>
      <c r="AV136" s="11" t="s">
        <v>90</v>
      </c>
      <c r="AW136" s="11" t="s">
        <v>30</v>
      </c>
      <c r="AX136" s="11" t="s">
        <v>81</v>
      </c>
      <c r="AY136" s="151" t="s">
        <v>136</v>
      </c>
    </row>
    <row r="137" spans="2:65" s="1" customFormat="1" ht="21.75" customHeight="1">
      <c r="B137" s="29"/>
      <c r="C137" s="128" t="s">
        <v>204</v>
      </c>
      <c r="D137" s="128" t="s">
        <v>137</v>
      </c>
      <c r="E137" s="129" t="s">
        <v>756</v>
      </c>
      <c r="F137" s="130" t="s">
        <v>172</v>
      </c>
      <c r="G137" s="131" t="s">
        <v>157</v>
      </c>
      <c r="H137" s="132">
        <v>113054</v>
      </c>
      <c r="I137" s="133"/>
      <c r="J137" s="134">
        <f>ROUND(I137*H137,2)</f>
        <v>0</v>
      </c>
      <c r="K137" s="130" t="s">
        <v>158</v>
      </c>
      <c r="L137" s="29"/>
      <c r="M137" s="135" t="s">
        <v>1</v>
      </c>
      <c r="N137" s="136" t="s">
        <v>38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AR137" s="139" t="s">
        <v>135</v>
      </c>
      <c r="AT137" s="139" t="s">
        <v>137</v>
      </c>
      <c r="AU137" s="139" t="s">
        <v>81</v>
      </c>
      <c r="AY137" s="14" t="s">
        <v>136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4" t="s">
        <v>81</v>
      </c>
      <c r="BK137" s="140">
        <f>ROUND(I137*H137,2)</f>
        <v>0</v>
      </c>
      <c r="BL137" s="14" t="s">
        <v>135</v>
      </c>
      <c r="BM137" s="139" t="s">
        <v>757</v>
      </c>
    </row>
    <row r="138" spans="2:65" s="1" customFormat="1">
      <c r="B138" s="29"/>
      <c r="D138" s="148" t="s">
        <v>160</v>
      </c>
      <c r="F138" s="149" t="s">
        <v>758</v>
      </c>
      <c r="I138" s="143"/>
      <c r="L138" s="29"/>
      <c r="M138" s="144"/>
      <c r="T138" s="53"/>
      <c r="AT138" s="14" t="s">
        <v>160</v>
      </c>
      <c r="AU138" s="14" t="s">
        <v>81</v>
      </c>
    </row>
    <row r="139" spans="2:65" s="11" customFormat="1">
      <c r="B139" s="150"/>
      <c r="D139" s="141" t="s">
        <v>167</v>
      </c>
      <c r="E139" s="151" t="s">
        <v>305</v>
      </c>
      <c r="F139" s="152" t="s">
        <v>759</v>
      </c>
      <c r="H139" s="153">
        <v>113054</v>
      </c>
      <c r="I139" s="154"/>
      <c r="L139" s="150"/>
      <c r="M139" s="155"/>
      <c r="T139" s="156"/>
      <c r="AT139" s="151" t="s">
        <v>167</v>
      </c>
      <c r="AU139" s="151" t="s">
        <v>81</v>
      </c>
      <c r="AV139" s="11" t="s">
        <v>90</v>
      </c>
      <c r="AW139" s="11" t="s">
        <v>30</v>
      </c>
      <c r="AX139" s="11" t="s">
        <v>81</v>
      </c>
      <c r="AY139" s="151" t="s">
        <v>136</v>
      </c>
    </row>
    <row r="140" spans="2:65" s="1" customFormat="1" ht="21.75" customHeight="1">
      <c r="B140" s="29"/>
      <c r="C140" s="128" t="s">
        <v>209</v>
      </c>
      <c r="D140" s="128" t="s">
        <v>137</v>
      </c>
      <c r="E140" s="129" t="s">
        <v>176</v>
      </c>
      <c r="F140" s="130" t="s">
        <v>177</v>
      </c>
      <c r="G140" s="131" t="s">
        <v>157</v>
      </c>
      <c r="H140" s="132">
        <v>113054</v>
      </c>
      <c r="I140" s="133"/>
      <c r="J140" s="134">
        <f>ROUND(I140*H140,2)</f>
        <v>0</v>
      </c>
      <c r="K140" s="130" t="s">
        <v>158</v>
      </c>
      <c r="L140" s="29"/>
      <c r="M140" s="135" t="s">
        <v>1</v>
      </c>
      <c r="N140" s="136" t="s">
        <v>38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135</v>
      </c>
      <c r="AT140" s="139" t="s">
        <v>137</v>
      </c>
      <c r="AU140" s="139" t="s">
        <v>81</v>
      </c>
      <c r="AY140" s="14" t="s">
        <v>136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4" t="s">
        <v>81</v>
      </c>
      <c r="BK140" s="140">
        <f>ROUND(I140*H140,2)</f>
        <v>0</v>
      </c>
      <c r="BL140" s="14" t="s">
        <v>135</v>
      </c>
      <c r="BM140" s="139" t="s">
        <v>760</v>
      </c>
    </row>
    <row r="141" spans="2:65" s="1" customFormat="1">
      <c r="B141" s="29"/>
      <c r="D141" s="148" t="s">
        <v>160</v>
      </c>
      <c r="F141" s="149" t="s">
        <v>179</v>
      </c>
      <c r="I141" s="143"/>
      <c r="L141" s="29"/>
      <c r="M141" s="144"/>
      <c r="T141" s="53"/>
      <c r="AT141" s="14" t="s">
        <v>160</v>
      </c>
      <c r="AU141" s="14" t="s">
        <v>81</v>
      </c>
    </row>
    <row r="142" spans="2:65" s="1" customFormat="1">
      <c r="B142" s="29"/>
      <c r="D142" s="141" t="s">
        <v>143</v>
      </c>
      <c r="F142" s="142" t="s">
        <v>761</v>
      </c>
      <c r="I142" s="143"/>
      <c r="L142" s="29"/>
      <c r="M142" s="144"/>
      <c r="T142" s="53"/>
      <c r="AT142" s="14" t="s">
        <v>143</v>
      </c>
      <c r="AU142" s="14" t="s">
        <v>81</v>
      </c>
    </row>
    <row r="143" spans="2:65" s="11" customFormat="1">
      <c r="B143" s="150"/>
      <c r="D143" s="141" t="s">
        <v>167</v>
      </c>
      <c r="E143" s="151" t="s">
        <v>310</v>
      </c>
      <c r="F143" s="152" t="s">
        <v>762</v>
      </c>
      <c r="H143" s="153">
        <v>113054</v>
      </c>
      <c r="I143" s="154"/>
      <c r="L143" s="150"/>
      <c r="M143" s="155"/>
      <c r="T143" s="156"/>
      <c r="AT143" s="151" t="s">
        <v>167</v>
      </c>
      <c r="AU143" s="151" t="s">
        <v>81</v>
      </c>
      <c r="AV143" s="11" t="s">
        <v>90</v>
      </c>
      <c r="AW143" s="11" t="s">
        <v>30</v>
      </c>
      <c r="AX143" s="11" t="s">
        <v>81</v>
      </c>
      <c r="AY143" s="151" t="s">
        <v>136</v>
      </c>
    </row>
    <row r="144" spans="2:65" s="1" customFormat="1" ht="33" customHeight="1">
      <c r="B144" s="29"/>
      <c r="C144" s="128" t="s">
        <v>213</v>
      </c>
      <c r="D144" s="128" t="s">
        <v>137</v>
      </c>
      <c r="E144" s="129" t="s">
        <v>763</v>
      </c>
      <c r="F144" s="130" t="s">
        <v>764</v>
      </c>
      <c r="G144" s="131" t="s">
        <v>157</v>
      </c>
      <c r="H144" s="132">
        <v>56527</v>
      </c>
      <c r="I144" s="133"/>
      <c r="J144" s="134">
        <f>ROUND(I144*H144,2)</f>
        <v>0</v>
      </c>
      <c r="K144" s="130" t="s">
        <v>158</v>
      </c>
      <c r="L144" s="29"/>
      <c r="M144" s="135" t="s">
        <v>1</v>
      </c>
      <c r="N144" s="136" t="s">
        <v>38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135</v>
      </c>
      <c r="AT144" s="139" t="s">
        <v>137</v>
      </c>
      <c r="AU144" s="139" t="s">
        <v>81</v>
      </c>
      <c r="AY144" s="14" t="s">
        <v>136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4" t="s">
        <v>81</v>
      </c>
      <c r="BK144" s="140">
        <f>ROUND(I144*H144,2)</f>
        <v>0</v>
      </c>
      <c r="BL144" s="14" t="s">
        <v>135</v>
      </c>
      <c r="BM144" s="139" t="s">
        <v>765</v>
      </c>
    </row>
    <row r="145" spans="2:65" s="1" customFormat="1">
      <c r="B145" s="29"/>
      <c r="D145" s="148" t="s">
        <v>160</v>
      </c>
      <c r="F145" s="149" t="s">
        <v>766</v>
      </c>
      <c r="I145" s="143"/>
      <c r="L145" s="29"/>
      <c r="M145" s="144"/>
      <c r="T145" s="53"/>
      <c r="AT145" s="14" t="s">
        <v>160</v>
      </c>
      <c r="AU145" s="14" t="s">
        <v>81</v>
      </c>
    </row>
    <row r="146" spans="2:65" s="1" customFormat="1">
      <c r="B146" s="29"/>
      <c r="D146" s="141" t="s">
        <v>143</v>
      </c>
      <c r="F146" s="142" t="s">
        <v>767</v>
      </c>
      <c r="I146" s="143"/>
      <c r="L146" s="29"/>
      <c r="M146" s="144"/>
      <c r="T146" s="53"/>
      <c r="AT146" s="14" t="s">
        <v>143</v>
      </c>
      <c r="AU146" s="14" t="s">
        <v>81</v>
      </c>
    </row>
    <row r="147" spans="2:65" s="11" customFormat="1">
      <c r="B147" s="150"/>
      <c r="D147" s="141" t="s">
        <v>167</v>
      </c>
      <c r="E147" s="151" t="s">
        <v>315</v>
      </c>
      <c r="F147" s="152" t="s">
        <v>768</v>
      </c>
      <c r="H147" s="153">
        <v>56527</v>
      </c>
      <c r="I147" s="154"/>
      <c r="L147" s="150"/>
      <c r="M147" s="155"/>
      <c r="T147" s="156"/>
      <c r="AT147" s="151" t="s">
        <v>167</v>
      </c>
      <c r="AU147" s="151" t="s">
        <v>81</v>
      </c>
      <c r="AV147" s="11" t="s">
        <v>90</v>
      </c>
      <c r="AW147" s="11" t="s">
        <v>30</v>
      </c>
      <c r="AX147" s="11" t="s">
        <v>81</v>
      </c>
      <c r="AY147" s="151" t="s">
        <v>136</v>
      </c>
    </row>
    <row r="148" spans="2:65" s="1" customFormat="1" ht="16.5" customHeight="1">
      <c r="B148" s="29"/>
      <c r="C148" s="128" t="s">
        <v>193</v>
      </c>
      <c r="D148" s="128" t="s">
        <v>137</v>
      </c>
      <c r="E148" s="129" t="s">
        <v>769</v>
      </c>
      <c r="F148" s="130" t="s">
        <v>770</v>
      </c>
      <c r="G148" s="131" t="s">
        <v>216</v>
      </c>
      <c r="H148" s="132">
        <v>56.527000000000001</v>
      </c>
      <c r="I148" s="133"/>
      <c r="J148" s="134">
        <f>ROUND(I148*H148,2)</f>
        <v>0</v>
      </c>
      <c r="K148" s="130" t="s">
        <v>141</v>
      </c>
      <c r="L148" s="29"/>
      <c r="M148" s="135" t="s">
        <v>1</v>
      </c>
      <c r="N148" s="136" t="s">
        <v>38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135</v>
      </c>
      <c r="AT148" s="139" t="s">
        <v>137</v>
      </c>
      <c r="AU148" s="139" t="s">
        <v>81</v>
      </c>
      <c r="AY148" s="14" t="s">
        <v>136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4" t="s">
        <v>81</v>
      </c>
      <c r="BK148" s="140">
        <f>ROUND(I148*H148,2)</f>
        <v>0</v>
      </c>
      <c r="BL148" s="14" t="s">
        <v>135</v>
      </c>
      <c r="BM148" s="139" t="s">
        <v>771</v>
      </c>
    </row>
    <row r="149" spans="2:65" s="1" customFormat="1">
      <c r="B149" s="29"/>
      <c r="D149" s="141" t="s">
        <v>143</v>
      </c>
      <c r="F149" s="142" t="s">
        <v>772</v>
      </c>
      <c r="I149" s="143"/>
      <c r="L149" s="29"/>
      <c r="M149" s="144"/>
      <c r="T149" s="53"/>
      <c r="AT149" s="14" t="s">
        <v>143</v>
      </c>
      <c r="AU149" s="14" t="s">
        <v>81</v>
      </c>
    </row>
    <row r="150" spans="2:65" s="11" customFormat="1">
      <c r="B150" s="150"/>
      <c r="D150" s="141" t="s">
        <v>167</v>
      </c>
      <c r="E150" s="151" t="s">
        <v>321</v>
      </c>
      <c r="F150" s="152" t="s">
        <v>773</v>
      </c>
      <c r="H150" s="153">
        <v>56.527000000000001</v>
      </c>
      <c r="I150" s="154"/>
      <c r="L150" s="150"/>
      <c r="M150" s="155"/>
      <c r="T150" s="156"/>
      <c r="AT150" s="151" t="s">
        <v>167</v>
      </c>
      <c r="AU150" s="151" t="s">
        <v>81</v>
      </c>
      <c r="AV150" s="11" t="s">
        <v>90</v>
      </c>
      <c r="AW150" s="11" t="s">
        <v>30</v>
      </c>
      <c r="AX150" s="11" t="s">
        <v>81</v>
      </c>
      <c r="AY150" s="151" t="s">
        <v>136</v>
      </c>
    </row>
    <row r="151" spans="2:65" s="1" customFormat="1" ht="24.2" customHeight="1">
      <c r="B151" s="29"/>
      <c r="C151" s="128" t="s">
        <v>323</v>
      </c>
      <c r="D151" s="128" t="s">
        <v>137</v>
      </c>
      <c r="E151" s="129" t="s">
        <v>214</v>
      </c>
      <c r="F151" s="130" t="s">
        <v>215</v>
      </c>
      <c r="G151" s="131" t="s">
        <v>216</v>
      </c>
      <c r="H151" s="132">
        <v>0.33916000000000002</v>
      </c>
      <c r="I151" s="133"/>
      <c r="J151" s="134">
        <f>ROUND(I151*H151,2)</f>
        <v>0</v>
      </c>
      <c r="K151" s="130" t="s">
        <v>158</v>
      </c>
      <c r="L151" s="29"/>
      <c r="M151" s="135" t="s">
        <v>1</v>
      </c>
      <c r="N151" s="136" t="s">
        <v>38</v>
      </c>
      <c r="P151" s="137">
        <f>O151*H151</f>
        <v>0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AR151" s="139" t="s">
        <v>135</v>
      </c>
      <c r="AT151" s="139" t="s">
        <v>137</v>
      </c>
      <c r="AU151" s="139" t="s">
        <v>81</v>
      </c>
      <c r="AY151" s="14" t="s">
        <v>136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4" t="s">
        <v>81</v>
      </c>
      <c r="BK151" s="140">
        <f>ROUND(I151*H151,2)</f>
        <v>0</v>
      </c>
      <c r="BL151" s="14" t="s">
        <v>135</v>
      </c>
      <c r="BM151" s="139" t="s">
        <v>774</v>
      </c>
    </row>
    <row r="152" spans="2:65" s="1" customFormat="1">
      <c r="B152" s="29"/>
      <c r="D152" s="148" t="s">
        <v>160</v>
      </c>
      <c r="F152" s="149" t="s">
        <v>218</v>
      </c>
      <c r="I152" s="143"/>
      <c r="L152" s="29"/>
      <c r="M152" s="144"/>
      <c r="T152" s="53"/>
      <c r="AT152" s="14" t="s">
        <v>160</v>
      </c>
      <c r="AU152" s="14" t="s">
        <v>81</v>
      </c>
    </row>
    <row r="153" spans="2:65" s="12" customFormat="1">
      <c r="B153" s="172"/>
      <c r="D153" s="141" t="s">
        <v>167</v>
      </c>
      <c r="E153" s="173" t="s">
        <v>1</v>
      </c>
      <c r="F153" s="174" t="s">
        <v>433</v>
      </c>
      <c r="H153" s="173" t="s">
        <v>1</v>
      </c>
      <c r="I153" s="175"/>
      <c r="L153" s="172"/>
      <c r="M153" s="176"/>
      <c r="T153" s="177"/>
      <c r="AT153" s="173" t="s">
        <v>167</v>
      </c>
      <c r="AU153" s="173" t="s">
        <v>81</v>
      </c>
      <c r="AV153" s="12" t="s">
        <v>81</v>
      </c>
      <c r="AW153" s="12" t="s">
        <v>30</v>
      </c>
      <c r="AX153" s="12" t="s">
        <v>73</v>
      </c>
      <c r="AY153" s="173" t="s">
        <v>136</v>
      </c>
    </row>
    <row r="154" spans="2:65" s="12" customFormat="1">
      <c r="B154" s="172"/>
      <c r="D154" s="141" t="s">
        <v>167</v>
      </c>
      <c r="E154" s="173" t="s">
        <v>1</v>
      </c>
      <c r="F154" s="174" t="s">
        <v>775</v>
      </c>
      <c r="H154" s="173" t="s">
        <v>1</v>
      </c>
      <c r="I154" s="175"/>
      <c r="L154" s="172"/>
      <c r="M154" s="176"/>
      <c r="T154" s="177"/>
      <c r="AT154" s="173" t="s">
        <v>167</v>
      </c>
      <c r="AU154" s="173" t="s">
        <v>81</v>
      </c>
      <c r="AV154" s="12" t="s">
        <v>81</v>
      </c>
      <c r="AW154" s="12" t="s">
        <v>30</v>
      </c>
      <c r="AX154" s="12" t="s">
        <v>73</v>
      </c>
      <c r="AY154" s="173" t="s">
        <v>136</v>
      </c>
    </row>
    <row r="155" spans="2:65" s="11" customFormat="1">
      <c r="B155" s="150"/>
      <c r="D155" s="141" t="s">
        <v>167</v>
      </c>
      <c r="E155" s="151" t="s">
        <v>329</v>
      </c>
      <c r="F155" s="152" t="s">
        <v>776</v>
      </c>
      <c r="H155" s="153">
        <v>0.33916000000000002</v>
      </c>
      <c r="I155" s="154"/>
      <c r="L155" s="150"/>
      <c r="M155" s="157"/>
      <c r="N155" s="158"/>
      <c r="O155" s="158"/>
      <c r="P155" s="158"/>
      <c r="Q155" s="158"/>
      <c r="R155" s="158"/>
      <c r="S155" s="158"/>
      <c r="T155" s="159"/>
      <c r="AT155" s="151" t="s">
        <v>167</v>
      </c>
      <c r="AU155" s="151" t="s">
        <v>81</v>
      </c>
      <c r="AV155" s="11" t="s">
        <v>90</v>
      </c>
      <c r="AW155" s="11" t="s">
        <v>30</v>
      </c>
      <c r="AX155" s="11" t="s">
        <v>81</v>
      </c>
      <c r="AY155" s="151" t="s">
        <v>136</v>
      </c>
    </row>
    <row r="156" spans="2:65" s="1" customFormat="1" ht="6.95" customHeight="1">
      <c r="B156" s="41"/>
      <c r="C156" s="42"/>
      <c r="D156" s="42"/>
      <c r="E156" s="42"/>
      <c r="F156" s="42"/>
      <c r="G156" s="42"/>
      <c r="H156" s="42"/>
      <c r="I156" s="42"/>
      <c r="J156" s="42"/>
      <c r="K156" s="42"/>
      <c r="L156" s="29"/>
    </row>
  </sheetData>
  <sheetProtection algorithmName="SHA-512" hashValue="U4Dzr2Cu6u30c5XLWinesZa3jlSeF6UEexZW9avN/+W6dZSxdQkSMVyMoOt9HYRymhiNht3OE3KNGh62AJkyag==" saltValue="2AoNKmFBrt4EaoPZOG6GyWaKi/Hr64QEqR9JVwFHpR35EmP8H/l7O4IKnT65Ryr0Q92iWklJTqf8Alkx42kUSA==" spinCount="100000" sheet="1" objects="1" scenarios="1" formatColumns="0" formatRows="0" autoFilter="0"/>
  <autoFilter ref="C120:K155" xr:uid="{00000000-0009-0000-0000-000005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hyperlinks>
    <hyperlink ref="F124" r:id="rId1" xr:uid="{00000000-0004-0000-0500-000000000000}"/>
    <hyperlink ref="F128" r:id="rId2" xr:uid="{00000000-0004-0000-0500-000001000000}"/>
    <hyperlink ref="F132" r:id="rId3" xr:uid="{00000000-0004-0000-0500-000002000000}"/>
    <hyperlink ref="F138" r:id="rId4" xr:uid="{00000000-0004-0000-0500-000003000000}"/>
    <hyperlink ref="F141" r:id="rId5" xr:uid="{00000000-0004-0000-0500-000004000000}"/>
    <hyperlink ref="F145" r:id="rId6" xr:uid="{00000000-0004-0000-0500-000005000000}"/>
    <hyperlink ref="F152" r:id="rId7" xr:uid="{00000000-0004-0000-05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7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4" t="s">
        <v>103</v>
      </c>
      <c r="AZ2" s="170" t="s">
        <v>777</v>
      </c>
      <c r="BA2" s="170" t="s">
        <v>777</v>
      </c>
      <c r="BB2" s="170" t="s">
        <v>1</v>
      </c>
      <c r="BC2" s="170" t="s">
        <v>778</v>
      </c>
      <c r="BD2" s="170" t="s">
        <v>90</v>
      </c>
    </row>
    <row r="3" spans="2:5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  <c r="AZ3" s="170" t="s">
        <v>779</v>
      </c>
      <c r="BA3" s="170" t="s">
        <v>779</v>
      </c>
      <c r="BB3" s="170" t="s">
        <v>1</v>
      </c>
      <c r="BC3" s="170" t="s">
        <v>780</v>
      </c>
      <c r="BD3" s="170" t="s">
        <v>90</v>
      </c>
    </row>
    <row r="4" spans="2:56" ht="24.95" customHeight="1">
      <c r="B4" s="17"/>
      <c r="D4" s="18" t="s">
        <v>113</v>
      </c>
      <c r="L4" s="17"/>
      <c r="M4" s="91" t="s">
        <v>10</v>
      </c>
      <c r="AT4" s="14" t="s">
        <v>4</v>
      </c>
      <c r="AZ4" s="170" t="s">
        <v>781</v>
      </c>
      <c r="BA4" s="170" t="s">
        <v>781</v>
      </c>
      <c r="BB4" s="170" t="s">
        <v>1</v>
      </c>
      <c r="BC4" s="170" t="s">
        <v>782</v>
      </c>
      <c r="BD4" s="170" t="s">
        <v>90</v>
      </c>
    </row>
    <row r="5" spans="2:56" ht="6.95" customHeight="1">
      <c r="B5" s="17"/>
      <c r="L5" s="17"/>
      <c r="AZ5" s="170" t="s">
        <v>783</v>
      </c>
      <c r="BA5" s="170" t="s">
        <v>783</v>
      </c>
      <c r="BB5" s="170" t="s">
        <v>1</v>
      </c>
      <c r="BC5" s="170" t="s">
        <v>784</v>
      </c>
      <c r="BD5" s="170" t="s">
        <v>90</v>
      </c>
    </row>
    <row r="6" spans="2:56" ht="12" customHeight="1">
      <c r="B6" s="17"/>
      <c r="D6" s="24" t="s">
        <v>16</v>
      </c>
      <c r="L6" s="17"/>
      <c r="AZ6" s="170" t="s">
        <v>785</v>
      </c>
      <c r="BA6" s="170" t="s">
        <v>785</v>
      </c>
      <c r="BB6" s="170" t="s">
        <v>1</v>
      </c>
      <c r="BC6" s="170" t="s">
        <v>786</v>
      </c>
      <c r="BD6" s="170" t="s">
        <v>90</v>
      </c>
    </row>
    <row r="7" spans="2:56" ht="16.5" customHeight="1">
      <c r="B7" s="17"/>
      <c r="E7" s="227" t="str">
        <f>'Rekapitulace stavby'!K6</f>
        <v>IP 4, IP 5, IP 7 v k.ú. Martinice u Holešova</v>
      </c>
      <c r="F7" s="228"/>
      <c r="G7" s="228"/>
      <c r="H7" s="228"/>
      <c r="L7" s="17"/>
      <c r="AZ7" s="170" t="s">
        <v>787</v>
      </c>
      <c r="BA7" s="170" t="s">
        <v>787</v>
      </c>
      <c r="BB7" s="170" t="s">
        <v>1</v>
      </c>
      <c r="BC7" s="170" t="s">
        <v>712</v>
      </c>
      <c r="BD7" s="170" t="s">
        <v>90</v>
      </c>
    </row>
    <row r="8" spans="2:56" ht="12" customHeight="1">
      <c r="B8" s="17"/>
      <c r="D8" s="24" t="s">
        <v>114</v>
      </c>
      <c r="L8" s="17"/>
    </row>
    <row r="9" spans="2:56" s="1" customFormat="1" ht="16.5" customHeight="1">
      <c r="B9" s="29"/>
      <c r="E9" s="227" t="s">
        <v>150</v>
      </c>
      <c r="F9" s="229"/>
      <c r="G9" s="229"/>
      <c r="H9" s="229"/>
      <c r="L9" s="29"/>
    </row>
    <row r="10" spans="2:56" s="1" customFormat="1" ht="12" customHeight="1">
      <c r="B10" s="29"/>
      <c r="D10" s="24" t="s">
        <v>151</v>
      </c>
      <c r="L10" s="29"/>
    </row>
    <row r="11" spans="2:56" s="1" customFormat="1" ht="16.5" customHeight="1">
      <c r="B11" s="29"/>
      <c r="E11" s="191" t="s">
        <v>788</v>
      </c>
      <c r="F11" s="229"/>
      <c r="G11" s="229"/>
      <c r="H11" s="229"/>
      <c r="L11" s="29"/>
    </row>
    <row r="12" spans="2:56" s="1" customFormat="1">
      <c r="B12" s="29"/>
      <c r="L12" s="29"/>
    </row>
    <row r="13" spans="2:56" s="1" customFormat="1" ht="12" customHeight="1">
      <c r="B13" s="29"/>
      <c r="D13" s="24" t="s">
        <v>18</v>
      </c>
      <c r="F13" s="22" t="s">
        <v>1</v>
      </c>
      <c r="I13" s="24" t="s">
        <v>19</v>
      </c>
      <c r="J13" s="22" t="s">
        <v>1</v>
      </c>
      <c r="L13" s="29"/>
    </row>
    <row r="14" spans="2:56" s="1" customFormat="1" ht="12" customHeight="1">
      <c r="B14" s="29"/>
      <c r="D14" s="24" t="s">
        <v>20</v>
      </c>
      <c r="F14" s="22" t="s">
        <v>21</v>
      </c>
      <c r="I14" s="24" t="s">
        <v>22</v>
      </c>
      <c r="J14" s="49" t="str">
        <f>'Rekapitulace stavby'!AN8</f>
        <v>15. 7. 2024</v>
      </c>
      <c r="L14" s="29"/>
    </row>
    <row r="15" spans="2:56" s="1" customFormat="1" ht="10.9" customHeight="1">
      <c r="B15" s="29"/>
      <c r="L15" s="29"/>
    </row>
    <row r="16" spans="2:56" s="1" customFormat="1" ht="12" customHeight="1">
      <c r="B16" s="29"/>
      <c r="D16" s="24" t="s">
        <v>24</v>
      </c>
      <c r="I16" s="24" t="s">
        <v>25</v>
      </c>
      <c r="J16" s="22" t="str">
        <f>IF('Rekapitulace stavby'!AN10="","",'Rekapitulace stavby'!AN10)</f>
        <v/>
      </c>
      <c r="L16" s="29"/>
    </row>
    <row r="17" spans="2:12" s="1" customFormat="1" ht="18" customHeight="1">
      <c r="B17" s="29"/>
      <c r="E17" s="22" t="str">
        <f>IF('Rekapitulace stavby'!E11="","",'Rekapitulace stavby'!E11)</f>
        <v xml:space="preserve"> </v>
      </c>
      <c r="I17" s="24" t="s">
        <v>26</v>
      </c>
      <c r="J17" s="22" t="str">
        <f>IF('Rekapitulace stavby'!AN11="","",'Rekapitulace stavby'!AN11)</f>
        <v/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4" t="s">
        <v>27</v>
      </c>
      <c r="I19" s="24" t="s">
        <v>25</v>
      </c>
      <c r="J19" s="25" t="str">
        <f>'Rekapitulace stavby'!AN13</f>
        <v>Vyplň údaj</v>
      </c>
      <c r="L19" s="29"/>
    </row>
    <row r="20" spans="2:12" s="1" customFormat="1" ht="18" customHeight="1">
      <c r="B20" s="29"/>
      <c r="E20" s="230" t="str">
        <f>'Rekapitulace stavby'!E14</f>
        <v>Vyplň údaj</v>
      </c>
      <c r="F20" s="196"/>
      <c r="G20" s="196"/>
      <c r="H20" s="196"/>
      <c r="I20" s="24" t="s">
        <v>26</v>
      </c>
      <c r="J20" s="25" t="str">
        <f>'Rekapitulace stavby'!AN14</f>
        <v>Vyplň údaj</v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4" t="s">
        <v>29</v>
      </c>
      <c r="I22" s="24" t="s">
        <v>25</v>
      </c>
      <c r="J22" s="22" t="str">
        <f>IF('Rekapitulace stavby'!AN16="","",'Rekapitulace stavby'!AN16)</f>
        <v/>
      </c>
      <c r="L22" s="29"/>
    </row>
    <row r="23" spans="2:12" s="1" customFormat="1" ht="18" customHeight="1">
      <c r="B23" s="29"/>
      <c r="E23" s="22" t="str">
        <f>IF('Rekapitulace stavby'!E17="","",'Rekapitulace stavby'!E17)</f>
        <v xml:space="preserve"> </v>
      </c>
      <c r="I23" s="24" t="s">
        <v>26</v>
      </c>
      <c r="J23" s="22" t="str">
        <f>IF('Rekapitulace stavby'!AN17="","",'Rekapitulace stavby'!AN17)</f>
        <v/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4" t="s">
        <v>31</v>
      </c>
      <c r="I25" s="24" t="s">
        <v>25</v>
      </c>
      <c r="J25" s="22" t="str">
        <f>IF('Rekapitulace stavby'!AN19="","",'Rekapitulace stavby'!AN19)</f>
        <v/>
      </c>
      <c r="L25" s="29"/>
    </row>
    <row r="26" spans="2:12" s="1" customFormat="1" ht="18" customHeight="1">
      <c r="B26" s="29"/>
      <c r="E26" s="22" t="str">
        <f>IF('Rekapitulace stavby'!E20="","",'Rekapitulace stavby'!E20)</f>
        <v xml:space="preserve"> </v>
      </c>
      <c r="I26" s="24" t="s">
        <v>26</v>
      </c>
      <c r="J26" s="22" t="str">
        <f>IF('Rekapitulace stavby'!AN20="","",'Rekapitulace stavby'!AN20)</f>
        <v/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4" t="s">
        <v>32</v>
      </c>
      <c r="L28" s="29"/>
    </row>
    <row r="29" spans="2:12" s="7" customFormat="1" ht="16.5" customHeight="1">
      <c r="B29" s="92"/>
      <c r="E29" s="200" t="s">
        <v>1</v>
      </c>
      <c r="F29" s="200"/>
      <c r="G29" s="200"/>
      <c r="H29" s="200"/>
      <c r="L29" s="92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35" customHeight="1">
      <c r="B32" s="29"/>
      <c r="D32" s="93" t="s">
        <v>33</v>
      </c>
      <c r="J32" s="63">
        <f>ROUND(J121, 2)</f>
        <v>0</v>
      </c>
      <c r="L32" s="29"/>
    </row>
    <row r="33" spans="2:12" s="1" customFormat="1" ht="6.95" customHeight="1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5" customHeight="1">
      <c r="B34" s="29"/>
      <c r="F34" s="32" t="s">
        <v>35</v>
      </c>
      <c r="I34" s="32" t="s">
        <v>34</v>
      </c>
      <c r="J34" s="32" t="s">
        <v>36</v>
      </c>
      <c r="L34" s="29"/>
    </row>
    <row r="35" spans="2:12" s="1" customFormat="1" ht="14.45" customHeight="1">
      <c r="B35" s="29"/>
      <c r="D35" s="52" t="s">
        <v>37</v>
      </c>
      <c r="E35" s="24" t="s">
        <v>38</v>
      </c>
      <c r="F35" s="84">
        <f>ROUND((SUM(BE121:BE176)),  2)</f>
        <v>0</v>
      </c>
      <c r="I35" s="94">
        <v>0.21</v>
      </c>
      <c r="J35" s="84">
        <f>ROUND(((SUM(BE121:BE176))*I35),  2)</f>
        <v>0</v>
      </c>
      <c r="L35" s="29"/>
    </row>
    <row r="36" spans="2:12" s="1" customFormat="1" ht="14.45" customHeight="1">
      <c r="B36" s="29"/>
      <c r="E36" s="24" t="s">
        <v>39</v>
      </c>
      <c r="F36" s="84">
        <f>ROUND((SUM(BF121:BF176)),  2)</f>
        <v>0</v>
      </c>
      <c r="I36" s="94">
        <v>0.12</v>
      </c>
      <c r="J36" s="84">
        <f>ROUND(((SUM(BF121:BF176))*I36),  2)</f>
        <v>0</v>
      </c>
      <c r="L36" s="29"/>
    </row>
    <row r="37" spans="2:12" s="1" customFormat="1" ht="14.45" hidden="1" customHeight="1">
      <c r="B37" s="29"/>
      <c r="E37" s="24" t="s">
        <v>40</v>
      </c>
      <c r="F37" s="84">
        <f>ROUND((SUM(BG121:BG176)),  2)</f>
        <v>0</v>
      </c>
      <c r="I37" s="94">
        <v>0.21</v>
      </c>
      <c r="J37" s="84">
        <f>0</f>
        <v>0</v>
      </c>
      <c r="L37" s="29"/>
    </row>
    <row r="38" spans="2:12" s="1" customFormat="1" ht="14.45" hidden="1" customHeight="1">
      <c r="B38" s="29"/>
      <c r="E38" s="24" t="s">
        <v>41</v>
      </c>
      <c r="F38" s="84">
        <f>ROUND((SUM(BH121:BH176)),  2)</f>
        <v>0</v>
      </c>
      <c r="I38" s="94">
        <v>0.12</v>
      </c>
      <c r="J38" s="84">
        <f>0</f>
        <v>0</v>
      </c>
      <c r="L38" s="29"/>
    </row>
    <row r="39" spans="2:12" s="1" customFormat="1" ht="14.45" hidden="1" customHeight="1">
      <c r="B39" s="29"/>
      <c r="E39" s="24" t="s">
        <v>42</v>
      </c>
      <c r="F39" s="84">
        <f>ROUND((SUM(BI121:BI176)),  2)</f>
        <v>0</v>
      </c>
      <c r="I39" s="94">
        <v>0</v>
      </c>
      <c r="J39" s="84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5"/>
      <c r="D41" s="96" t="s">
        <v>43</v>
      </c>
      <c r="E41" s="54"/>
      <c r="F41" s="54"/>
      <c r="G41" s="97" t="s">
        <v>44</v>
      </c>
      <c r="H41" s="98" t="s">
        <v>45</v>
      </c>
      <c r="I41" s="54"/>
      <c r="J41" s="99">
        <f>SUM(J32:J39)</f>
        <v>0</v>
      </c>
      <c r="K41" s="100"/>
      <c r="L41" s="29"/>
    </row>
    <row r="42" spans="2:12" s="1" customFormat="1" ht="14.45" customHeight="1">
      <c r="B42" s="29"/>
      <c r="L42" s="29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>
      <c r="B61" s="29"/>
      <c r="D61" s="40" t="s">
        <v>48</v>
      </c>
      <c r="E61" s="31"/>
      <c r="F61" s="101" t="s">
        <v>49</v>
      </c>
      <c r="G61" s="40" t="s">
        <v>48</v>
      </c>
      <c r="H61" s="31"/>
      <c r="I61" s="31"/>
      <c r="J61" s="102" t="s">
        <v>49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>
      <c r="B76" s="29"/>
      <c r="D76" s="40" t="s">
        <v>48</v>
      </c>
      <c r="E76" s="31"/>
      <c r="F76" s="101" t="s">
        <v>49</v>
      </c>
      <c r="G76" s="40" t="s">
        <v>48</v>
      </c>
      <c r="H76" s="31"/>
      <c r="I76" s="31"/>
      <c r="J76" s="102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12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5" customHeight="1">
      <c r="B82" s="29"/>
      <c r="C82" s="18" t="s">
        <v>116</v>
      </c>
      <c r="L82" s="29"/>
    </row>
    <row r="83" spans="2:12" s="1" customFormat="1" ht="6.95" customHeight="1">
      <c r="B83" s="29"/>
      <c r="L83" s="29"/>
    </row>
    <row r="84" spans="2:12" s="1" customFormat="1" ht="12" customHeight="1">
      <c r="B84" s="29"/>
      <c r="C84" s="24" t="s">
        <v>16</v>
      </c>
      <c r="L84" s="29"/>
    </row>
    <row r="85" spans="2:12" s="1" customFormat="1" ht="16.5" customHeight="1">
      <c r="B85" s="29"/>
      <c r="E85" s="227" t="str">
        <f>E7</f>
        <v>IP 4, IP 5, IP 7 v k.ú. Martinice u Holešova</v>
      </c>
      <c r="F85" s="228"/>
      <c r="G85" s="228"/>
      <c r="H85" s="228"/>
      <c r="L85" s="29"/>
    </row>
    <row r="86" spans="2:12" ht="12" customHeight="1">
      <c r="B86" s="17"/>
      <c r="C86" s="24" t="s">
        <v>114</v>
      </c>
      <c r="L86" s="17"/>
    </row>
    <row r="87" spans="2:12" s="1" customFormat="1" ht="16.5" customHeight="1">
      <c r="B87" s="29"/>
      <c r="E87" s="227" t="s">
        <v>150</v>
      </c>
      <c r="F87" s="229"/>
      <c r="G87" s="229"/>
      <c r="H87" s="229"/>
      <c r="L87" s="29"/>
    </row>
    <row r="88" spans="2:12" s="1" customFormat="1" ht="12" customHeight="1">
      <c r="B88" s="29"/>
      <c r="C88" s="24" t="s">
        <v>151</v>
      </c>
      <c r="L88" s="29"/>
    </row>
    <row r="89" spans="2:12" s="1" customFormat="1" ht="16.5" customHeight="1">
      <c r="B89" s="29"/>
      <c r="E89" s="191" t="str">
        <f>E11</f>
        <v>01.5 - Následná péče 1. rok</v>
      </c>
      <c r="F89" s="229"/>
      <c r="G89" s="229"/>
      <c r="H89" s="229"/>
      <c r="L89" s="29"/>
    </row>
    <row r="90" spans="2:12" s="1" customFormat="1" ht="6.95" customHeight="1">
      <c r="B90" s="29"/>
      <c r="L90" s="29"/>
    </row>
    <row r="91" spans="2:12" s="1" customFormat="1" ht="12" customHeight="1">
      <c r="B91" s="29"/>
      <c r="C91" s="24" t="s">
        <v>20</v>
      </c>
      <c r="F91" s="22" t="str">
        <f>F14</f>
        <v xml:space="preserve"> </v>
      </c>
      <c r="I91" s="24" t="s">
        <v>22</v>
      </c>
      <c r="J91" s="49" t="str">
        <f>IF(J14="","",J14)</f>
        <v>15. 7. 2024</v>
      </c>
      <c r="L91" s="29"/>
    </row>
    <row r="92" spans="2:12" s="1" customFormat="1" ht="6.95" customHeight="1">
      <c r="B92" s="29"/>
      <c r="L92" s="29"/>
    </row>
    <row r="93" spans="2:12" s="1" customFormat="1" ht="15.2" customHeight="1">
      <c r="B93" s="29"/>
      <c r="C93" s="24" t="s">
        <v>24</v>
      </c>
      <c r="F93" s="22" t="str">
        <f>E17</f>
        <v xml:space="preserve"> </v>
      </c>
      <c r="I93" s="24" t="s">
        <v>29</v>
      </c>
      <c r="J93" s="27" t="str">
        <f>E23</f>
        <v xml:space="preserve"> </v>
      </c>
      <c r="L93" s="29"/>
    </row>
    <row r="94" spans="2:12" s="1" customFormat="1" ht="15.2" customHeight="1">
      <c r="B94" s="29"/>
      <c r="C94" s="24" t="s">
        <v>27</v>
      </c>
      <c r="F94" s="22" t="str">
        <f>IF(E20="","",E20)</f>
        <v>Vyplň údaj</v>
      </c>
      <c r="I94" s="24" t="s">
        <v>31</v>
      </c>
      <c r="J94" s="27" t="str">
        <f>E26</f>
        <v xml:space="preserve"> </v>
      </c>
      <c r="L94" s="29"/>
    </row>
    <row r="95" spans="2:12" s="1" customFormat="1" ht="10.35" customHeight="1">
      <c r="B95" s="29"/>
      <c r="L95" s="29"/>
    </row>
    <row r="96" spans="2:12" s="1" customFormat="1" ht="29.25" customHeight="1">
      <c r="B96" s="29"/>
      <c r="C96" s="103" t="s">
        <v>117</v>
      </c>
      <c r="D96" s="95"/>
      <c r="E96" s="95"/>
      <c r="F96" s="95"/>
      <c r="G96" s="95"/>
      <c r="H96" s="95"/>
      <c r="I96" s="95"/>
      <c r="J96" s="104" t="s">
        <v>118</v>
      </c>
      <c r="K96" s="95"/>
      <c r="L96" s="29"/>
    </row>
    <row r="97" spans="2:47" s="1" customFormat="1" ht="10.35" customHeight="1">
      <c r="B97" s="29"/>
      <c r="L97" s="29"/>
    </row>
    <row r="98" spans="2:47" s="1" customFormat="1" ht="22.9" customHeight="1">
      <c r="B98" s="29"/>
      <c r="C98" s="105" t="s">
        <v>119</v>
      </c>
      <c r="J98" s="63">
        <f>J121</f>
        <v>0</v>
      </c>
      <c r="L98" s="29"/>
      <c r="AU98" s="14" t="s">
        <v>83</v>
      </c>
    </row>
    <row r="99" spans="2:47" s="8" customFormat="1" ht="24.95" customHeight="1">
      <c r="B99" s="106"/>
      <c r="D99" s="107" t="s">
        <v>789</v>
      </c>
      <c r="E99" s="108"/>
      <c r="F99" s="108"/>
      <c r="G99" s="108"/>
      <c r="H99" s="108"/>
      <c r="I99" s="108"/>
      <c r="J99" s="109">
        <f>J122</f>
        <v>0</v>
      </c>
      <c r="L99" s="106"/>
    </row>
    <row r="100" spans="2:47" s="1" customFormat="1" ht="21.75" customHeight="1">
      <c r="B100" s="29"/>
      <c r="L100" s="29"/>
    </row>
    <row r="101" spans="2:47" s="1" customFormat="1" ht="6.95" customHeight="1"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29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9"/>
    </row>
    <row r="106" spans="2:47" s="1" customFormat="1" ht="24.95" customHeight="1">
      <c r="B106" s="29"/>
      <c r="C106" s="18" t="s">
        <v>121</v>
      </c>
      <c r="L106" s="29"/>
    </row>
    <row r="107" spans="2:47" s="1" customFormat="1" ht="6.95" customHeight="1">
      <c r="B107" s="29"/>
      <c r="L107" s="29"/>
    </row>
    <row r="108" spans="2:47" s="1" customFormat="1" ht="12" customHeight="1">
      <c r="B108" s="29"/>
      <c r="C108" s="24" t="s">
        <v>16</v>
      </c>
      <c r="L108" s="29"/>
    </row>
    <row r="109" spans="2:47" s="1" customFormat="1" ht="16.5" customHeight="1">
      <c r="B109" s="29"/>
      <c r="E109" s="227" t="str">
        <f>E7</f>
        <v>IP 4, IP 5, IP 7 v k.ú. Martinice u Holešova</v>
      </c>
      <c r="F109" s="228"/>
      <c r="G109" s="228"/>
      <c r="H109" s="228"/>
      <c r="L109" s="29"/>
    </row>
    <row r="110" spans="2:47" ht="12" customHeight="1">
      <c r="B110" s="17"/>
      <c r="C110" s="24" t="s">
        <v>114</v>
      </c>
      <c r="L110" s="17"/>
    </row>
    <row r="111" spans="2:47" s="1" customFormat="1" ht="16.5" customHeight="1">
      <c r="B111" s="29"/>
      <c r="E111" s="227" t="s">
        <v>150</v>
      </c>
      <c r="F111" s="229"/>
      <c r="G111" s="229"/>
      <c r="H111" s="229"/>
      <c r="L111" s="29"/>
    </row>
    <row r="112" spans="2:47" s="1" customFormat="1" ht="12" customHeight="1">
      <c r="B112" s="29"/>
      <c r="C112" s="24" t="s">
        <v>151</v>
      </c>
      <c r="L112" s="29"/>
    </row>
    <row r="113" spans="2:65" s="1" customFormat="1" ht="16.5" customHeight="1">
      <c r="B113" s="29"/>
      <c r="E113" s="191" t="str">
        <f>E11</f>
        <v>01.5 - Následná péče 1. rok</v>
      </c>
      <c r="F113" s="229"/>
      <c r="G113" s="229"/>
      <c r="H113" s="229"/>
      <c r="L113" s="29"/>
    </row>
    <row r="114" spans="2:65" s="1" customFormat="1" ht="6.95" customHeight="1">
      <c r="B114" s="29"/>
      <c r="L114" s="29"/>
    </row>
    <row r="115" spans="2:65" s="1" customFormat="1" ht="12" customHeight="1">
      <c r="B115" s="29"/>
      <c r="C115" s="24" t="s">
        <v>20</v>
      </c>
      <c r="F115" s="22" t="str">
        <f>F14</f>
        <v xml:space="preserve"> </v>
      </c>
      <c r="I115" s="24" t="s">
        <v>22</v>
      </c>
      <c r="J115" s="49" t="str">
        <f>IF(J14="","",J14)</f>
        <v>15. 7. 2024</v>
      </c>
      <c r="L115" s="29"/>
    </row>
    <row r="116" spans="2:65" s="1" customFormat="1" ht="6.95" customHeight="1">
      <c r="B116" s="29"/>
      <c r="L116" s="29"/>
    </row>
    <row r="117" spans="2:65" s="1" customFormat="1" ht="15.2" customHeight="1">
      <c r="B117" s="29"/>
      <c r="C117" s="24" t="s">
        <v>24</v>
      </c>
      <c r="F117" s="22" t="str">
        <f>E17</f>
        <v xml:space="preserve"> </v>
      </c>
      <c r="I117" s="24" t="s">
        <v>29</v>
      </c>
      <c r="J117" s="27" t="str">
        <f>E23</f>
        <v xml:space="preserve"> </v>
      </c>
      <c r="L117" s="29"/>
    </row>
    <row r="118" spans="2:65" s="1" customFormat="1" ht="15.2" customHeight="1">
      <c r="B118" s="29"/>
      <c r="C118" s="24" t="s">
        <v>27</v>
      </c>
      <c r="F118" s="22" t="str">
        <f>IF(E20="","",E20)</f>
        <v>Vyplň údaj</v>
      </c>
      <c r="I118" s="24" t="s">
        <v>31</v>
      </c>
      <c r="J118" s="27" t="str">
        <f>E26</f>
        <v xml:space="preserve"> </v>
      </c>
      <c r="L118" s="29"/>
    </row>
    <row r="119" spans="2:65" s="1" customFormat="1" ht="10.35" customHeight="1">
      <c r="B119" s="29"/>
      <c r="L119" s="29"/>
    </row>
    <row r="120" spans="2:65" s="9" customFormat="1" ht="29.25" customHeight="1">
      <c r="B120" s="110"/>
      <c r="C120" s="111" t="s">
        <v>122</v>
      </c>
      <c r="D120" s="112" t="s">
        <v>58</v>
      </c>
      <c r="E120" s="112" t="s">
        <v>54</v>
      </c>
      <c r="F120" s="112" t="s">
        <v>55</v>
      </c>
      <c r="G120" s="112" t="s">
        <v>123</v>
      </c>
      <c r="H120" s="112" t="s">
        <v>124</v>
      </c>
      <c r="I120" s="112" t="s">
        <v>125</v>
      </c>
      <c r="J120" s="112" t="s">
        <v>118</v>
      </c>
      <c r="K120" s="113" t="s">
        <v>126</v>
      </c>
      <c r="L120" s="110"/>
      <c r="M120" s="56" t="s">
        <v>1</v>
      </c>
      <c r="N120" s="57" t="s">
        <v>37</v>
      </c>
      <c r="O120" s="57" t="s">
        <v>127</v>
      </c>
      <c r="P120" s="57" t="s">
        <v>128</v>
      </c>
      <c r="Q120" s="57" t="s">
        <v>129</v>
      </c>
      <c r="R120" s="57" t="s">
        <v>130</v>
      </c>
      <c r="S120" s="57" t="s">
        <v>131</v>
      </c>
      <c r="T120" s="58" t="s">
        <v>132</v>
      </c>
    </row>
    <row r="121" spans="2:65" s="1" customFormat="1" ht="22.9" customHeight="1">
      <c r="B121" s="29"/>
      <c r="C121" s="61" t="s">
        <v>133</v>
      </c>
      <c r="J121" s="114">
        <f>BK121</f>
        <v>0</v>
      </c>
      <c r="L121" s="29"/>
      <c r="M121" s="59"/>
      <c r="N121" s="50"/>
      <c r="O121" s="50"/>
      <c r="P121" s="115">
        <f>P122</f>
        <v>0</v>
      </c>
      <c r="Q121" s="50"/>
      <c r="R121" s="115">
        <f>R122</f>
        <v>246.37523200000001</v>
      </c>
      <c r="S121" s="50"/>
      <c r="T121" s="116">
        <f>T122</f>
        <v>0</v>
      </c>
      <c r="AT121" s="14" t="s">
        <v>72</v>
      </c>
      <c r="AU121" s="14" t="s">
        <v>83</v>
      </c>
      <c r="BK121" s="117">
        <f>BK122</f>
        <v>0</v>
      </c>
    </row>
    <row r="122" spans="2:65" s="10" customFormat="1" ht="25.9" customHeight="1">
      <c r="B122" s="118"/>
      <c r="D122" s="119" t="s">
        <v>72</v>
      </c>
      <c r="E122" s="120" t="s">
        <v>790</v>
      </c>
      <c r="F122" s="120" t="s">
        <v>791</v>
      </c>
      <c r="I122" s="121"/>
      <c r="J122" s="122">
        <f>BK122</f>
        <v>0</v>
      </c>
      <c r="L122" s="118"/>
      <c r="M122" s="123"/>
      <c r="P122" s="124">
        <f>SUM(P123:P176)</f>
        <v>0</v>
      </c>
      <c r="R122" s="124">
        <f>SUM(R123:R176)</f>
        <v>246.37523200000001</v>
      </c>
      <c r="T122" s="125">
        <f>SUM(T123:T176)</f>
        <v>0</v>
      </c>
      <c r="AR122" s="119" t="s">
        <v>135</v>
      </c>
      <c r="AT122" s="126" t="s">
        <v>72</v>
      </c>
      <c r="AU122" s="126" t="s">
        <v>73</v>
      </c>
      <c r="AY122" s="119" t="s">
        <v>136</v>
      </c>
      <c r="BK122" s="127">
        <f>SUM(BK123:BK176)</f>
        <v>0</v>
      </c>
    </row>
    <row r="123" spans="2:65" s="1" customFormat="1" ht="33" customHeight="1">
      <c r="B123" s="29"/>
      <c r="C123" s="128" t="s">
        <v>81</v>
      </c>
      <c r="D123" s="128" t="s">
        <v>137</v>
      </c>
      <c r="E123" s="129" t="s">
        <v>763</v>
      </c>
      <c r="F123" s="130" t="s">
        <v>764</v>
      </c>
      <c r="G123" s="131" t="s">
        <v>157</v>
      </c>
      <c r="H123" s="132">
        <v>226108</v>
      </c>
      <c r="I123" s="133"/>
      <c r="J123" s="134">
        <f>ROUND(I123*H123,2)</f>
        <v>0</v>
      </c>
      <c r="K123" s="130" t="s">
        <v>158</v>
      </c>
      <c r="L123" s="29"/>
      <c r="M123" s="135" t="s">
        <v>1</v>
      </c>
      <c r="N123" s="136" t="s">
        <v>38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135</v>
      </c>
      <c r="AT123" s="139" t="s">
        <v>137</v>
      </c>
      <c r="AU123" s="139" t="s">
        <v>81</v>
      </c>
      <c r="AY123" s="14" t="s">
        <v>136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4" t="s">
        <v>81</v>
      </c>
      <c r="BK123" s="140">
        <f>ROUND(I123*H123,2)</f>
        <v>0</v>
      </c>
      <c r="BL123" s="14" t="s">
        <v>135</v>
      </c>
      <c r="BM123" s="139" t="s">
        <v>792</v>
      </c>
    </row>
    <row r="124" spans="2:65" s="1" customFormat="1">
      <c r="B124" s="29"/>
      <c r="D124" s="148" t="s">
        <v>160</v>
      </c>
      <c r="F124" s="149" t="s">
        <v>766</v>
      </c>
      <c r="I124" s="143"/>
      <c r="L124" s="29"/>
      <c r="M124" s="144"/>
      <c r="T124" s="53"/>
      <c r="AT124" s="14" t="s">
        <v>160</v>
      </c>
      <c r="AU124" s="14" t="s">
        <v>81</v>
      </c>
    </row>
    <row r="125" spans="2:65" s="1" customFormat="1">
      <c r="B125" s="29"/>
      <c r="D125" s="141" t="s">
        <v>143</v>
      </c>
      <c r="F125" s="142" t="s">
        <v>793</v>
      </c>
      <c r="I125" s="143"/>
      <c r="L125" s="29"/>
      <c r="M125" s="144"/>
      <c r="T125" s="53"/>
      <c r="AT125" s="14" t="s">
        <v>143</v>
      </c>
      <c r="AU125" s="14" t="s">
        <v>81</v>
      </c>
    </row>
    <row r="126" spans="2:65" s="11" customFormat="1">
      <c r="B126" s="150"/>
      <c r="D126" s="141" t="s">
        <v>167</v>
      </c>
      <c r="E126" s="151" t="s">
        <v>277</v>
      </c>
      <c r="F126" s="152" t="s">
        <v>794</v>
      </c>
      <c r="H126" s="153">
        <v>226108</v>
      </c>
      <c r="I126" s="154"/>
      <c r="L126" s="150"/>
      <c r="M126" s="155"/>
      <c r="T126" s="156"/>
      <c r="AT126" s="151" t="s">
        <v>167</v>
      </c>
      <c r="AU126" s="151" t="s">
        <v>81</v>
      </c>
      <c r="AV126" s="11" t="s">
        <v>90</v>
      </c>
      <c r="AW126" s="11" t="s">
        <v>30</v>
      </c>
      <c r="AX126" s="11" t="s">
        <v>81</v>
      </c>
      <c r="AY126" s="151" t="s">
        <v>136</v>
      </c>
    </row>
    <row r="127" spans="2:65" s="1" customFormat="1" ht="16.5" customHeight="1">
      <c r="B127" s="29"/>
      <c r="C127" s="128" t="s">
        <v>90</v>
      </c>
      <c r="D127" s="128" t="s">
        <v>137</v>
      </c>
      <c r="E127" s="129" t="s">
        <v>769</v>
      </c>
      <c r="F127" s="130" t="s">
        <v>770</v>
      </c>
      <c r="G127" s="131" t="s">
        <v>216</v>
      </c>
      <c r="H127" s="132">
        <v>452.21600000000001</v>
      </c>
      <c r="I127" s="133"/>
      <c r="J127" s="134">
        <f>ROUND(I127*H127,2)</f>
        <v>0</v>
      </c>
      <c r="K127" s="130" t="s">
        <v>141</v>
      </c>
      <c r="L127" s="29"/>
      <c r="M127" s="135" t="s">
        <v>1</v>
      </c>
      <c r="N127" s="136" t="s">
        <v>38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135</v>
      </c>
      <c r="AT127" s="139" t="s">
        <v>137</v>
      </c>
      <c r="AU127" s="139" t="s">
        <v>81</v>
      </c>
      <c r="AY127" s="14" t="s">
        <v>136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4" t="s">
        <v>81</v>
      </c>
      <c r="BK127" s="140">
        <f>ROUND(I127*H127,2)</f>
        <v>0</v>
      </c>
      <c r="BL127" s="14" t="s">
        <v>135</v>
      </c>
      <c r="BM127" s="139" t="s">
        <v>795</v>
      </c>
    </row>
    <row r="128" spans="2:65" s="1" customFormat="1">
      <c r="B128" s="29"/>
      <c r="D128" s="141" t="s">
        <v>143</v>
      </c>
      <c r="F128" s="142" t="s">
        <v>796</v>
      </c>
      <c r="I128" s="143"/>
      <c r="L128" s="29"/>
      <c r="M128" s="144"/>
      <c r="T128" s="53"/>
      <c r="AT128" s="14" t="s">
        <v>143</v>
      </c>
      <c r="AU128" s="14" t="s">
        <v>81</v>
      </c>
    </row>
    <row r="129" spans="2:65" s="11" customFormat="1">
      <c r="B129" s="150"/>
      <c r="D129" s="141" t="s">
        <v>167</v>
      </c>
      <c r="E129" s="151" t="s">
        <v>168</v>
      </c>
      <c r="F129" s="152" t="s">
        <v>797</v>
      </c>
      <c r="H129" s="153">
        <v>452.21600000000001</v>
      </c>
      <c r="I129" s="154"/>
      <c r="L129" s="150"/>
      <c r="M129" s="155"/>
      <c r="T129" s="156"/>
      <c r="AT129" s="151" t="s">
        <v>167</v>
      </c>
      <c r="AU129" s="151" t="s">
        <v>81</v>
      </c>
      <c r="AV129" s="11" t="s">
        <v>90</v>
      </c>
      <c r="AW129" s="11" t="s">
        <v>30</v>
      </c>
      <c r="AX129" s="11" t="s">
        <v>81</v>
      </c>
      <c r="AY129" s="151" t="s">
        <v>136</v>
      </c>
    </row>
    <row r="130" spans="2:65" s="1" customFormat="1" ht="24.2" customHeight="1">
      <c r="B130" s="29"/>
      <c r="C130" s="128" t="s">
        <v>170</v>
      </c>
      <c r="D130" s="128" t="s">
        <v>137</v>
      </c>
      <c r="E130" s="129" t="s">
        <v>798</v>
      </c>
      <c r="F130" s="130" t="s">
        <v>799</v>
      </c>
      <c r="G130" s="131" t="s">
        <v>157</v>
      </c>
      <c r="H130" s="132">
        <v>5088</v>
      </c>
      <c r="I130" s="133"/>
      <c r="J130" s="134">
        <f>ROUND(I130*H130,2)</f>
        <v>0</v>
      </c>
      <c r="K130" s="130" t="s">
        <v>158</v>
      </c>
      <c r="L130" s="29"/>
      <c r="M130" s="135" t="s">
        <v>1</v>
      </c>
      <c r="N130" s="136" t="s">
        <v>38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135</v>
      </c>
      <c r="AT130" s="139" t="s">
        <v>137</v>
      </c>
      <c r="AU130" s="139" t="s">
        <v>81</v>
      </c>
      <c r="AY130" s="14" t="s">
        <v>136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4" t="s">
        <v>81</v>
      </c>
      <c r="BK130" s="140">
        <f>ROUND(I130*H130,2)</f>
        <v>0</v>
      </c>
      <c r="BL130" s="14" t="s">
        <v>135</v>
      </c>
      <c r="BM130" s="139" t="s">
        <v>800</v>
      </c>
    </row>
    <row r="131" spans="2:65" s="1" customFormat="1">
      <c r="B131" s="29"/>
      <c r="D131" s="148" t="s">
        <v>160</v>
      </c>
      <c r="F131" s="149" t="s">
        <v>801</v>
      </c>
      <c r="I131" s="143"/>
      <c r="L131" s="29"/>
      <c r="M131" s="144"/>
      <c r="T131" s="53"/>
      <c r="AT131" s="14" t="s">
        <v>160</v>
      </c>
      <c r="AU131" s="14" t="s">
        <v>81</v>
      </c>
    </row>
    <row r="132" spans="2:65" s="1" customFormat="1">
      <c r="B132" s="29"/>
      <c r="D132" s="141" t="s">
        <v>143</v>
      </c>
      <c r="F132" s="142" t="s">
        <v>802</v>
      </c>
      <c r="I132" s="143"/>
      <c r="L132" s="29"/>
      <c r="M132" s="144"/>
      <c r="T132" s="53"/>
      <c r="AT132" s="14" t="s">
        <v>143</v>
      </c>
      <c r="AU132" s="14" t="s">
        <v>81</v>
      </c>
    </row>
    <row r="133" spans="2:65" s="11" customFormat="1">
      <c r="B133" s="150"/>
      <c r="D133" s="141" t="s">
        <v>167</v>
      </c>
      <c r="E133" s="151" t="s">
        <v>175</v>
      </c>
      <c r="F133" s="152" t="s">
        <v>803</v>
      </c>
      <c r="H133" s="153">
        <v>5088</v>
      </c>
      <c r="I133" s="154"/>
      <c r="L133" s="150"/>
      <c r="M133" s="155"/>
      <c r="T133" s="156"/>
      <c r="AT133" s="151" t="s">
        <v>167</v>
      </c>
      <c r="AU133" s="151" t="s">
        <v>81</v>
      </c>
      <c r="AV133" s="11" t="s">
        <v>90</v>
      </c>
      <c r="AW133" s="11" t="s">
        <v>30</v>
      </c>
      <c r="AX133" s="11" t="s">
        <v>81</v>
      </c>
      <c r="AY133" s="151" t="s">
        <v>136</v>
      </c>
    </row>
    <row r="134" spans="2:65" s="1" customFormat="1" ht="24.2" customHeight="1">
      <c r="B134" s="29"/>
      <c r="C134" s="128" t="s">
        <v>135</v>
      </c>
      <c r="D134" s="128" t="s">
        <v>137</v>
      </c>
      <c r="E134" s="129" t="s">
        <v>804</v>
      </c>
      <c r="F134" s="130" t="s">
        <v>805</v>
      </c>
      <c r="G134" s="131" t="s">
        <v>157</v>
      </c>
      <c r="H134" s="132">
        <v>6594</v>
      </c>
      <c r="I134" s="133"/>
      <c r="J134" s="134">
        <f>ROUND(I134*H134,2)</f>
        <v>0</v>
      </c>
      <c r="K134" s="130" t="s">
        <v>158</v>
      </c>
      <c r="L134" s="29"/>
      <c r="M134" s="135" t="s">
        <v>1</v>
      </c>
      <c r="N134" s="136" t="s">
        <v>38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135</v>
      </c>
      <c r="AT134" s="139" t="s">
        <v>137</v>
      </c>
      <c r="AU134" s="139" t="s">
        <v>81</v>
      </c>
      <c r="AY134" s="14" t="s">
        <v>136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4" t="s">
        <v>81</v>
      </c>
      <c r="BK134" s="140">
        <f>ROUND(I134*H134,2)</f>
        <v>0</v>
      </c>
      <c r="BL134" s="14" t="s">
        <v>135</v>
      </c>
      <c r="BM134" s="139" t="s">
        <v>806</v>
      </c>
    </row>
    <row r="135" spans="2:65" s="1" customFormat="1">
      <c r="B135" s="29"/>
      <c r="D135" s="148" t="s">
        <v>160</v>
      </c>
      <c r="F135" s="149" t="s">
        <v>807</v>
      </c>
      <c r="I135" s="143"/>
      <c r="L135" s="29"/>
      <c r="M135" s="144"/>
      <c r="T135" s="53"/>
      <c r="AT135" s="14" t="s">
        <v>160</v>
      </c>
      <c r="AU135" s="14" t="s">
        <v>81</v>
      </c>
    </row>
    <row r="136" spans="2:65" s="1" customFormat="1">
      <c r="B136" s="29"/>
      <c r="D136" s="141" t="s">
        <v>143</v>
      </c>
      <c r="F136" s="142" t="s">
        <v>808</v>
      </c>
      <c r="I136" s="143"/>
      <c r="L136" s="29"/>
      <c r="M136" s="144"/>
      <c r="T136" s="53"/>
      <c r="AT136" s="14" t="s">
        <v>143</v>
      </c>
      <c r="AU136" s="14" t="s">
        <v>81</v>
      </c>
    </row>
    <row r="137" spans="2:65" s="11" customFormat="1">
      <c r="B137" s="150"/>
      <c r="D137" s="141" t="s">
        <v>167</v>
      </c>
      <c r="E137" s="151" t="s">
        <v>180</v>
      </c>
      <c r="F137" s="152" t="s">
        <v>809</v>
      </c>
      <c r="H137" s="153">
        <v>258</v>
      </c>
      <c r="I137" s="154"/>
      <c r="L137" s="150"/>
      <c r="M137" s="155"/>
      <c r="T137" s="156"/>
      <c r="AT137" s="151" t="s">
        <v>167</v>
      </c>
      <c r="AU137" s="151" t="s">
        <v>81</v>
      </c>
      <c r="AV137" s="11" t="s">
        <v>90</v>
      </c>
      <c r="AW137" s="11" t="s">
        <v>30</v>
      </c>
      <c r="AX137" s="11" t="s">
        <v>73</v>
      </c>
      <c r="AY137" s="151" t="s">
        <v>136</v>
      </c>
    </row>
    <row r="138" spans="2:65" s="11" customFormat="1">
      <c r="B138" s="150"/>
      <c r="D138" s="141" t="s">
        <v>167</v>
      </c>
      <c r="E138" s="151" t="s">
        <v>777</v>
      </c>
      <c r="F138" s="152" t="s">
        <v>810</v>
      </c>
      <c r="H138" s="153">
        <v>6336</v>
      </c>
      <c r="I138" s="154"/>
      <c r="L138" s="150"/>
      <c r="M138" s="155"/>
      <c r="T138" s="156"/>
      <c r="AT138" s="151" t="s">
        <v>167</v>
      </c>
      <c r="AU138" s="151" t="s">
        <v>81</v>
      </c>
      <c r="AV138" s="11" t="s">
        <v>90</v>
      </c>
      <c r="AW138" s="11" t="s">
        <v>30</v>
      </c>
      <c r="AX138" s="11" t="s">
        <v>73</v>
      </c>
      <c r="AY138" s="151" t="s">
        <v>136</v>
      </c>
    </row>
    <row r="139" spans="2:65" s="11" customFormat="1">
      <c r="B139" s="150"/>
      <c r="D139" s="141" t="s">
        <v>167</v>
      </c>
      <c r="E139" s="151" t="s">
        <v>811</v>
      </c>
      <c r="F139" s="152" t="s">
        <v>812</v>
      </c>
      <c r="H139" s="153">
        <v>6594</v>
      </c>
      <c r="I139" s="154"/>
      <c r="L139" s="150"/>
      <c r="M139" s="155"/>
      <c r="T139" s="156"/>
      <c r="AT139" s="151" t="s">
        <v>167</v>
      </c>
      <c r="AU139" s="151" t="s">
        <v>81</v>
      </c>
      <c r="AV139" s="11" t="s">
        <v>90</v>
      </c>
      <c r="AW139" s="11" t="s">
        <v>30</v>
      </c>
      <c r="AX139" s="11" t="s">
        <v>81</v>
      </c>
      <c r="AY139" s="151" t="s">
        <v>136</v>
      </c>
    </row>
    <row r="140" spans="2:65" s="1" customFormat="1" ht="16.5" customHeight="1">
      <c r="B140" s="29"/>
      <c r="C140" s="128" t="s">
        <v>204</v>
      </c>
      <c r="D140" s="128" t="s">
        <v>137</v>
      </c>
      <c r="E140" s="129" t="s">
        <v>813</v>
      </c>
      <c r="F140" s="130" t="s">
        <v>770</v>
      </c>
      <c r="G140" s="131" t="s">
        <v>216</v>
      </c>
      <c r="H140" s="132">
        <v>2.85</v>
      </c>
      <c r="I140" s="133"/>
      <c r="J140" s="134">
        <f>ROUND(I140*H140,2)</f>
        <v>0</v>
      </c>
      <c r="K140" s="130" t="s">
        <v>141</v>
      </c>
      <c r="L140" s="29"/>
      <c r="M140" s="135" t="s">
        <v>1</v>
      </c>
      <c r="N140" s="136" t="s">
        <v>38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135</v>
      </c>
      <c r="AT140" s="139" t="s">
        <v>137</v>
      </c>
      <c r="AU140" s="139" t="s">
        <v>81</v>
      </c>
      <c r="AY140" s="14" t="s">
        <v>136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4" t="s">
        <v>81</v>
      </c>
      <c r="BK140" s="140">
        <f>ROUND(I140*H140,2)</f>
        <v>0</v>
      </c>
      <c r="BL140" s="14" t="s">
        <v>135</v>
      </c>
      <c r="BM140" s="139" t="s">
        <v>814</v>
      </c>
    </row>
    <row r="141" spans="2:65" s="1" customFormat="1" ht="24.2" customHeight="1">
      <c r="B141" s="29"/>
      <c r="C141" s="128" t="s">
        <v>209</v>
      </c>
      <c r="D141" s="128" t="s">
        <v>137</v>
      </c>
      <c r="E141" s="129" t="s">
        <v>491</v>
      </c>
      <c r="F141" s="130" t="s">
        <v>492</v>
      </c>
      <c r="G141" s="131" t="s">
        <v>289</v>
      </c>
      <c r="H141" s="132">
        <v>7616</v>
      </c>
      <c r="I141" s="133"/>
      <c r="J141" s="134">
        <f>ROUND(I141*H141,2)</f>
        <v>0</v>
      </c>
      <c r="K141" s="130" t="s">
        <v>158</v>
      </c>
      <c r="L141" s="29"/>
      <c r="M141" s="135" t="s">
        <v>1</v>
      </c>
      <c r="N141" s="136" t="s">
        <v>38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135</v>
      </c>
      <c r="AT141" s="139" t="s">
        <v>137</v>
      </c>
      <c r="AU141" s="139" t="s">
        <v>81</v>
      </c>
      <c r="AY141" s="14" t="s">
        <v>136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4" t="s">
        <v>81</v>
      </c>
      <c r="BK141" s="140">
        <f>ROUND(I141*H141,2)</f>
        <v>0</v>
      </c>
      <c r="BL141" s="14" t="s">
        <v>135</v>
      </c>
      <c r="BM141" s="139" t="s">
        <v>815</v>
      </c>
    </row>
    <row r="142" spans="2:65" s="1" customFormat="1">
      <c r="B142" s="29"/>
      <c r="D142" s="148" t="s">
        <v>160</v>
      </c>
      <c r="F142" s="149" t="s">
        <v>494</v>
      </c>
      <c r="I142" s="143"/>
      <c r="L142" s="29"/>
      <c r="M142" s="144"/>
      <c r="T142" s="53"/>
      <c r="AT142" s="14" t="s">
        <v>160</v>
      </c>
      <c r="AU142" s="14" t="s">
        <v>81</v>
      </c>
    </row>
    <row r="143" spans="2:65" s="1" customFormat="1">
      <c r="B143" s="29"/>
      <c r="D143" s="141" t="s">
        <v>143</v>
      </c>
      <c r="F143" s="142" t="s">
        <v>816</v>
      </c>
      <c r="I143" s="143"/>
      <c r="L143" s="29"/>
      <c r="M143" s="144"/>
      <c r="T143" s="53"/>
      <c r="AT143" s="14" t="s">
        <v>143</v>
      </c>
      <c r="AU143" s="14" t="s">
        <v>81</v>
      </c>
    </row>
    <row r="144" spans="2:65" s="11" customFormat="1">
      <c r="B144" s="150"/>
      <c r="D144" s="141" t="s">
        <v>167</v>
      </c>
      <c r="E144" s="151" t="s">
        <v>310</v>
      </c>
      <c r="F144" s="152" t="s">
        <v>817</v>
      </c>
      <c r="H144" s="153">
        <v>3392</v>
      </c>
      <c r="I144" s="154"/>
      <c r="L144" s="150"/>
      <c r="M144" s="155"/>
      <c r="T144" s="156"/>
      <c r="AT144" s="151" t="s">
        <v>167</v>
      </c>
      <c r="AU144" s="151" t="s">
        <v>81</v>
      </c>
      <c r="AV144" s="11" t="s">
        <v>90</v>
      </c>
      <c r="AW144" s="11" t="s">
        <v>30</v>
      </c>
      <c r="AX144" s="11" t="s">
        <v>73</v>
      </c>
      <c r="AY144" s="151" t="s">
        <v>136</v>
      </c>
    </row>
    <row r="145" spans="2:65" s="11" customFormat="1">
      <c r="B145" s="150"/>
      <c r="D145" s="141" t="s">
        <v>167</v>
      </c>
      <c r="E145" s="151" t="s">
        <v>779</v>
      </c>
      <c r="F145" s="152" t="s">
        <v>818</v>
      </c>
      <c r="H145" s="153">
        <v>4224</v>
      </c>
      <c r="I145" s="154"/>
      <c r="L145" s="150"/>
      <c r="M145" s="155"/>
      <c r="T145" s="156"/>
      <c r="AT145" s="151" t="s">
        <v>167</v>
      </c>
      <c r="AU145" s="151" t="s">
        <v>81</v>
      </c>
      <c r="AV145" s="11" t="s">
        <v>90</v>
      </c>
      <c r="AW145" s="11" t="s">
        <v>30</v>
      </c>
      <c r="AX145" s="11" t="s">
        <v>73</v>
      </c>
      <c r="AY145" s="151" t="s">
        <v>136</v>
      </c>
    </row>
    <row r="146" spans="2:65" s="11" customFormat="1">
      <c r="B146" s="150"/>
      <c r="D146" s="141" t="s">
        <v>167</v>
      </c>
      <c r="E146" s="151" t="s">
        <v>819</v>
      </c>
      <c r="F146" s="152" t="s">
        <v>820</v>
      </c>
      <c r="H146" s="153">
        <v>7616</v>
      </c>
      <c r="I146" s="154"/>
      <c r="L146" s="150"/>
      <c r="M146" s="155"/>
      <c r="T146" s="156"/>
      <c r="AT146" s="151" t="s">
        <v>167</v>
      </c>
      <c r="AU146" s="151" t="s">
        <v>81</v>
      </c>
      <c r="AV146" s="11" t="s">
        <v>90</v>
      </c>
      <c r="AW146" s="11" t="s">
        <v>30</v>
      </c>
      <c r="AX146" s="11" t="s">
        <v>81</v>
      </c>
      <c r="AY146" s="151" t="s">
        <v>136</v>
      </c>
    </row>
    <row r="147" spans="2:65" s="1" customFormat="1" ht="16.5" customHeight="1">
      <c r="B147" s="29"/>
      <c r="C147" s="160" t="s">
        <v>213</v>
      </c>
      <c r="D147" s="160" t="s">
        <v>140</v>
      </c>
      <c r="E147" s="161" t="s">
        <v>499</v>
      </c>
      <c r="F147" s="162" t="s">
        <v>500</v>
      </c>
      <c r="G147" s="163" t="s">
        <v>318</v>
      </c>
      <c r="H147" s="164">
        <v>15.231999999999999</v>
      </c>
      <c r="I147" s="165"/>
      <c r="J147" s="166">
        <f>ROUND(I147*H147,2)</f>
        <v>0</v>
      </c>
      <c r="K147" s="162" t="s">
        <v>141</v>
      </c>
      <c r="L147" s="167"/>
      <c r="M147" s="168" t="s">
        <v>1</v>
      </c>
      <c r="N147" s="169" t="s">
        <v>38</v>
      </c>
      <c r="P147" s="137">
        <f>O147*H147</f>
        <v>0</v>
      </c>
      <c r="Q147" s="137">
        <v>1E-3</v>
      </c>
      <c r="R147" s="137">
        <f>Q147*H147</f>
        <v>1.5231999999999999E-2</v>
      </c>
      <c r="S147" s="137">
        <v>0</v>
      </c>
      <c r="T147" s="138">
        <f>S147*H147</f>
        <v>0</v>
      </c>
      <c r="AR147" s="139" t="s">
        <v>193</v>
      </c>
      <c r="AT147" s="139" t="s">
        <v>140</v>
      </c>
      <c r="AU147" s="139" t="s">
        <v>81</v>
      </c>
      <c r="AY147" s="14" t="s">
        <v>136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4" t="s">
        <v>81</v>
      </c>
      <c r="BK147" s="140">
        <f>ROUND(I147*H147,2)</f>
        <v>0</v>
      </c>
      <c r="BL147" s="14" t="s">
        <v>135</v>
      </c>
      <c r="BM147" s="139" t="s">
        <v>821</v>
      </c>
    </row>
    <row r="148" spans="2:65" s="1" customFormat="1">
      <c r="B148" s="29"/>
      <c r="D148" s="141" t="s">
        <v>143</v>
      </c>
      <c r="F148" s="142" t="s">
        <v>822</v>
      </c>
      <c r="I148" s="143"/>
      <c r="L148" s="29"/>
      <c r="M148" s="144"/>
      <c r="T148" s="53"/>
      <c r="AT148" s="14" t="s">
        <v>143</v>
      </c>
      <c r="AU148" s="14" t="s">
        <v>81</v>
      </c>
    </row>
    <row r="149" spans="2:65" s="11" customFormat="1">
      <c r="B149" s="150"/>
      <c r="D149" s="141" t="s">
        <v>167</v>
      </c>
      <c r="E149" s="151" t="s">
        <v>315</v>
      </c>
      <c r="F149" s="152" t="s">
        <v>823</v>
      </c>
      <c r="H149" s="153">
        <v>15.231999999999999</v>
      </c>
      <c r="I149" s="154"/>
      <c r="L149" s="150"/>
      <c r="M149" s="155"/>
      <c r="T149" s="156"/>
      <c r="AT149" s="151" t="s">
        <v>167</v>
      </c>
      <c r="AU149" s="151" t="s">
        <v>81</v>
      </c>
      <c r="AV149" s="11" t="s">
        <v>90</v>
      </c>
      <c r="AW149" s="11" t="s">
        <v>30</v>
      </c>
      <c r="AX149" s="11" t="s">
        <v>81</v>
      </c>
      <c r="AY149" s="151" t="s">
        <v>136</v>
      </c>
    </row>
    <row r="150" spans="2:65" s="1" customFormat="1" ht="21.75" customHeight="1">
      <c r="B150" s="29"/>
      <c r="C150" s="128" t="s">
        <v>193</v>
      </c>
      <c r="D150" s="128" t="s">
        <v>137</v>
      </c>
      <c r="E150" s="129" t="s">
        <v>386</v>
      </c>
      <c r="F150" s="130" t="s">
        <v>387</v>
      </c>
      <c r="G150" s="131" t="s">
        <v>380</v>
      </c>
      <c r="H150" s="132">
        <v>558.6</v>
      </c>
      <c r="I150" s="133"/>
      <c r="J150" s="134">
        <f>ROUND(I150*H150,2)</f>
        <v>0</v>
      </c>
      <c r="K150" s="130" t="s">
        <v>158</v>
      </c>
      <c r="L150" s="29"/>
      <c r="M150" s="135" t="s">
        <v>1</v>
      </c>
      <c r="N150" s="136" t="s">
        <v>38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135</v>
      </c>
      <c r="AT150" s="139" t="s">
        <v>137</v>
      </c>
      <c r="AU150" s="139" t="s">
        <v>81</v>
      </c>
      <c r="AY150" s="14" t="s">
        <v>136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4" t="s">
        <v>81</v>
      </c>
      <c r="BK150" s="140">
        <f>ROUND(I150*H150,2)</f>
        <v>0</v>
      </c>
      <c r="BL150" s="14" t="s">
        <v>135</v>
      </c>
      <c r="BM150" s="139" t="s">
        <v>824</v>
      </c>
    </row>
    <row r="151" spans="2:65" s="1" customFormat="1">
      <c r="B151" s="29"/>
      <c r="D151" s="148" t="s">
        <v>160</v>
      </c>
      <c r="F151" s="149" t="s">
        <v>389</v>
      </c>
      <c r="I151" s="143"/>
      <c r="L151" s="29"/>
      <c r="M151" s="144"/>
      <c r="T151" s="53"/>
      <c r="AT151" s="14" t="s">
        <v>160</v>
      </c>
      <c r="AU151" s="14" t="s">
        <v>81</v>
      </c>
    </row>
    <row r="152" spans="2:65" s="1" customFormat="1">
      <c r="B152" s="29"/>
      <c r="D152" s="141" t="s">
        <v>143</v>
      </c>
      <c r="F152" s="142" t="s">
        <v>825</v>
      </c>
      <c r="I152" s="143"/>
      <c r="L152" s="29"/>
      <c r="M152" s="144"/>
      <c r="T152" s="53"/>
      <c r="AT152" s="14" t="s">
        <v>143</v>
      </c>
      <c r="AU152" s="14" t="s">
        <v>81</v>
      </c>
    </row>
    <row r="153" spans="2:65" s="11" customFormat="1">
      <c r="B153" s="150"/>
      <c r="D153" s="141" t="s">
        <v>167</v>
      </c>
      <c r="E153" s="151" t="s">
        <v>321</v>
      </c>
      <c r="F153" s="152" t="s">
        <v>826</v>
      </c>
      <c r="H153" s="153">
        <v>152.63999999999999</v>
      </c>
      <c r="I153" s="154"/>
      <c r="L153" s="150"/>
      <c r="M153" s="155"/>
      <c r="T153" s="156"/>
      <c r="AT153" s="151" t="s">
        <v>167</v>
      </c>
      <c r="AU153" s="151" t="s">
        <v>81</v>
      </c>
      <c r="AV153" s="11" t="s">
        <v>90</v>
      </c>
      <c r="AW153" s="11" t="s">
        <v>30</v>
      </c>
      <c r="AX153" s="11" t="s">
        <v>73</v>
      </c>
      <c r="AY153" s="151" t="s">
        <v>136</v>
      </c>
    </row>
    <row r="154" spans="2:65" s="11" customFormat="1">
      <c r="B154" s="150"/>
      <c r="D154" s="141" t="s">
        <v>167</v>
      </c>
      <c r="E154" s="151" t="s">
        <v>781</v>
      </c>
      <c r="F154" s="152" t="s">
        <v>827</v>
      </c>
      <c r="H154" s="153">
        <v>380.16</v>
      </c>
      <c r="I154" s="154"/>
      <c r="L154" s="150"/>
      <c r="M154" s="155"/>
      <c r="T154" s="156"/>
      <c r="AT154" s="151" t="s">
        <v>167</v>
      </c>
      <c r="AU154" s="151" t="s">
        <v>81</v>
      </c>
      <c r="AV154" s="11" t="s">
        <v>90</v>
      </c>
      <c r="AW154" s="11" t="s">
        <v>30</v>
      </c>
      <c r="AX154" s="11" t="s">
        <v>73</v>
      </c>
      <c r="AY154" s="151" t="s">
        <v>136</v>
      </c>
    </row>
    <row r="155" spans="2:65" s="11" customFormat="1">
      <c r="B155" s="150"/>
      <c r="D155" s="141" t="s">
        <v>167</v>
      </c>
      <c r="E155" s="151" t="s">
        <v>783</v>
      </c>
      <c r="F155" s="152" t="s">
        <v>828</v>
      </c>
      <c r="H155" s="153">
        <v>25.8</v>
      </c>
      <c r="I155" s="154"/>
      <c r="L155" s="150"/>
      <c r="M155" s="155"/>
      <c r="T155" s="156"/>
      <c r="AT155" s="151" t="s">
        <v>167</v>
      </c>
      <c r="AU155" s="151" t="s">
        <v>81</v>
      </c>
      <c r="AV155" s="11" t="s">
        <v>90</v>
      </c>
      <c r="AW155" s="11" t="s">
        <v>30</v>
      </c>
      <c r="AX155" s="11" t="s">
        <v>73</v>
      </c>
      <c r="AY155" s="151" t="s">
        <v>136</v>
      </c>
    </row>
    <row r="156" spans="2:65" s="11" customFormat="1">
      <c r="B156" s="150"/>
      <c r="D156" s="141" t="s">
        <v>167</v>
      </c>
      <c r="E156" s="151" t="s">
        <v>829</v>
      </c>
      <c r="F156" s="152" t="s">
        <v>830</v>
      </c>
      <c r="H156" s="153">
        <v>558.6</v>
      </c>
      <c r="I156" s="154"/>
      <c r="L156" s="150"/>
      <c r="M156" s="155"/>
      <c r="T156" s="156"/>
      <c r="AT156" s="151" t="s">
        <v>167</v>
      </c>
      <c r="AU156" s="151" t="s">
        <v>81</v>
      </c>
      <c r="AV156" s="11" t="s">
        <v>90</v>
      </c>
      <c r="AW156" s="11" t="s">
        <v>30</v>
      </c>
      <c r="AX156" s="11" t="s">
        <v>81</v>
      </c>
      <c r="AY156" s="151" t="s">
        <v>136</v>
      </c>
    </row>
    <row r="157" spans="2:65" s="1" customFormat="1" ht="16.5" customHeight="1">
      <c r="B157" s="29"/>
      <c r="C157" s="160" t="s">
        <v>323</v>
      </c>
      <c r="D157" s="160" t="s">
        <v>140</v>
      </c>
      <c r="E157" s="161" t="s">
        <v>394</v>
      </c>
      <c r="F157" s="162" t="s">
        <v>395</v>
      </c>
      <c r="G157" s="163" t="s">
        <v>380</v>
      </c>
      <c r="H157" s="164">
        <v>558.6</v>
      </c>
      <c r="I157" s="165"/>
      <c r="J157" s="166">
        <f>ROUND(I157*H157,2)</f>
        <v>0</v>
      </c>
      <c r="K157" s="162" t="s">
        <v>141</v>
      </c>
      <c r="L157" s="167"/>
      <c r="M157" s="168" t="s">
        <v>1</v>
      </c>
      <c r="N157" s="169" t="s">
        <v>38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193</v>
      </c>
      <c r="AT157" s="139" t="s">
        <v>140</v>
      </c>
      <c r="AU157" s="139" t="s">
        <v>81</v>
      </c>
      <c r="AY157" s="14" t="s">
        <v>136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4" t="s">
        <v>81</v>
      </c>
      <c r="BK157" s="140">
        <f>ROUND(I157*H157,2)</f>
        <v>0</v>
      </c>
      <c r="BL157" s="14" t="s">
        <v>135</v>
      </c>
      <c r="BM157" s="139" t="s">
        <v>831</v>
      </c>
    </row>
    <row r="158" spans="2:65" s="11" customFormat="1">
      <c r="B158" s="150"/>
      <c r="D158" s="141" t="s">
        <v>167</v>
      </c>
      <c r="E158" s="151" t="s">
        <v>329</v>
      </c>
      <c r="F158" s="152" t="s">
        <v>832</v>
      </c>
      <c r="H158" s="153">
        <v>558.6</v>
      </c>
      <c r="I158" s="154"/>
      <c r="L158" s="150"/>
      <c r="M158" s="155"/>
      <c r="T158" s="156"/>
      <c r="AT158" s="151" t="s">
        <v>167</v>
      </c>
      <c r="AU158" s="151" t="s">
        <v>81</v>
      </c>
      <c r="AV158" s="11" t="s">
        <v>90</v>
      </c>
      <c r="AW158" s="11" t="s">
        <v>30</v>
      </c>
      <c r="AX158" s="11" t="s">
        <v>81</v>
      </c>
      <c r="AY158" s="151" t="s">
        <v>136</v>
      </c>
    </row>
    <row r="159" spans="2:65" s="1" customFormat="1" ht="16.5" customHeight="1">
      <c r="B159" s="29"/>
      <c r="C159" s="128" t="s">
        <v>330</v>
      </c>
      <c r="D159" s="128" t="s">
        <v>137</v>
      </c>
      <c r="E159" s="129" t="s">
        <v>399</v>
      </c>
      <c r="F159" s="130" t="s">
        <v>400</v>
      </c>
      <c r="G159" s="131" t="s">
        <v>380</v>
      </c>
      <c r="H159" s="132">
        <v>558.6</v>
      </c>
      <c r="I159" s="133"/>
      <c r="J159" s="134">
        <f>ROUND(I159*H159,2)</f>
        <v>0</v>
      </c>
      <c r="K159" s="130" t="s">
        <v>158</v>
      </c>
      <c r="L159" s="29"/>
      <c r="M159" s="135" t="s">
        <v>1</v>
      </c>
      <c r="N159" s="136" t="s">
        <v>38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135</v>
      </c>
      <c r="AT159" s="139" t="s">
        <v>137</v>
      </c>
      <c r="AU159" s="139" t="s">
        <v>81</v>
      </c>
      <c r="AY159" s="14" t="s">
        <v>136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4" t="s">
        <v>81</v>
      </c>
      <c r="BK159" s="140">
        <f>ROUND(I159*H159,2)</f>
        <v>0</v>
      </c>
      <c r="BL159" s="14" t="s">
        <v>135</v>
      </c>
      <c r="BM159" s="139" t="s">
        <v>833</v>
      </c>
    </row>
    <row r="160" spans="2:65" s="1" customFormat="1">
      <c r="B160" s="29"/>
      <c r="D160" s="148" t="s">
        <v>160</v>
      </c>
      <c r="F160" s="149" t="s">
        <v>402</v>
      </c>
      <c r="I160" s="143"/>
      <c r="L160" s="29"/>
      <c r="M160" s="144"/>
      <c r="T160" s="53"/>
      <c r="AT160" s="14" t="s">
        <v>160</v>
      </c>
      <c r="AU160" s="14" t="s">
        <v>81</v>
      </c>
    </row>
    <row r="161" spans="2:65" s="11" customFormat="1">
      <c r="B161" s="150"/>
      <c r="D161" s="141" t="s">
        <v>167</v>
      </c>
      <c r="E161" s="151" t="s">
        <v>335</v>
      </c>
      <c r="F161" s="152" t="s">
        <v>832</v>
      </c>
      <c r="H161" s="153">
        <v>558.6</v>
      </c>
      <c r="I161" s="154"/>
      <c r="L161" s="150"/>
      <c r="M161" s="155"/>
      <c r="T161" s="156"/>
      <c r="AT161" s="151" t="s">
        <v>167</v>
      </c>
      <c r="AU161" s="151" t="s">
        <v>81</v>
      </c>
      <c r="AV161" s="11" t="s">
        <v>90</v>
      </c>
      <c r="AW161" s="11" t="s">
        <v>30</v>
      </c>
      <c r="AX161" s="11" t="s">
        <v>81</v>
      </c>
      <c r="AY161" s="151" t="s">
        <v>136</v>
      </c>
    </row>
    <row r="162" spans="2:65" s="1" customFormat="1" ht="24.2" customHeight="1">
      <c r="B162" s="29"/>
      <c r="C162" s="128" t="s">
        <v>337</v>
      </c>
      <c r="D162" s="128" t="s">
        <v>137</v>
      </c>
      <c r="E162" s="129" t="s">
        <v>653</v>
      </c>
      <c r="F162" s="130" t="s">
        <v>654</v>
      </c>
      <c r="G162" s="131" t="s">
        <v>157</v>
      </c>
      <c r="H162" s="132">
        <v>4106</v>
      </c>
      <c r="I162" s="133"/>
      <c r="J162" s="134">
        <f>ROUND(I162*H162,2)</f>
        <v>0</v>
      </c>
      <c r="K162" s="130" t="s">
        <v>158</v>
      </c>
      <c r="L162" s="29"/>
      <c r="M162" s="135" t="s">
        <v>1</v>
      </c>
      <c r="N162" s="136" t="s">
        <v>38</v>
      </c>
      <c r="P162" s="137">
        <f>O162*H162</f>
        <v>0</v>
      </c>
      <c r="Q162" s="137">
        <v>0</v>
      </c>
      <c r="R162" s="137">
        <f>Q162*H162</f>
        <v>0</v>
      </c>
      <c r="S162" s="137">
        <v>0</v>
      </c>
      <c r="T162" s="138">
        <f>S162*H162</f>
        <v>0</v>
      </c>
      <c r="AR162" s="139" t="s">
        <v>135</v>
      </c>
      <c r="AT162" s="139" t="s">
        <v>137</v>
      </c>
      <c r="AU162" s="139" t="s">
        <v>81</v>
      </c>
      <c r="AY162" s="14" t="s">
        <v>136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4" t="s">
        <v>81</v>
      </c>
      <c r="BK162" s="140">
        <f>ROUND(I162*H162,2)</f>
        <v>0</v>
      </c>
      <c r="BL162" s="14" t="s">
        <v>135</v>
      </c>
      <c r="BM162" s="139" t="s">
        <v>834</v>
      </c>
    </row>
    <row r="163" spans="2:65" s="1" customFormat="1">
      <c r="B163" s="29"/>
      <c r="D163" s="148" t="s">
        <v>160</v>
      </c>
      <c r="F163" s="149" t="s">
        <v>656</v>
      </c>
      <c r="I163" s="143"/>
      <c r="L163" s="29"/>
      <c r="M163" s="144"/>
      <c r="T163" s="53"/>
      <c r="AT163" s="14" t="s">
        <v>160</v>
      </c>
      <c r="AU163" s="14" t="s">
        <v>81</v>
      </c>
    </row>
    <row r="164" spans="2:65" s="1" customFormat="1">
      <c r="B164" s="29"/>
      <c r="D164" s="141" t="s">
        <v>143</v>
      </c>
      <c r="F164" s="142" t="s">
        <v>835</v>
      </c>
      <c r="I164" s="143"/>
      <c r="L164" s="29"/>
      <c r="M164" s="144"/>
      <c r="T164" s="53"/>
      <c r="AT164" s="14" t="s">
        <v>143</v>
      </c>
      <c r="AU164" s="14" t="s">
        <v>81</v>
      </c>
    </row>
    <row r="165" spans="2:65" s="11" customFormat="1">
      <c r="B165" s="150"/>
      <c r="D165" s="141" t="s">
        <v>167</v>
      </c>
      <c r="E165" s="151" t="s">
        <v>342</v>
      </c>
      <c r="F165" s="152" t="s">
        <v>836</v>
      </c>
      <c r="H165" s="153">
        <v>1908</v>
      </c>
      <c r="I165" s="154"/>
      <c r="L165" s="150"/>
      <c r="M165" s="155"/>
      <c r="T165" s="156"/>
      <c r="AT165" s="151" t="s">
        <v>167</v>
      </c>
      <c r="AU165" s="151" t="s">
        <v>81</v>
      </c>
      <c r="AV165" s="11" t="s">
        <v>90</v>
      </c>
      <c r="AW165" s="11" t="s">
        <v>30</v>
      </c>
      <c r="AX165" s="11" t="s">
        <v>73</v>
      </c>
      <c r="AY165" s="151" t="s">
        <v>136</v>
      </c>
    </row>
    <row r="166" spans="2:65" s="11" customFormat="1">
      <c r="B166" s="150"/>
      <c r="D166" s="141" t="s">
        <v>167</v>
      </c>
      <c r="E166" s="151" t="s">
        <v>785</v>
      </c>
      <c r="F166" s="152" t="s">
        <v>837</v>
      </c>
      <c r="H166" s="153">
        <v>2112</v>
      </c>
      <c r="I166" s="154"/>
      <c r="L166" s="150"/>
      <c r="M166" s="155"/>
      <c r="T166" s="156"/>
      <c r="AT166" s="151" t="s">
        <v>167</v>
      </c>
      <c r="AU166" s="151" t="s">
        <v>81</v>
      </c>
      <c r="AV166" s="11" t="s">
        <v>90</v>
      </c>
      <c r="AW166" s="11" t="s">
        <v>30</v>
      </c>
      <c r="AX166" s="11" t="s">
        <v>73</v>
      </c>
      <c r="AY166" s="151" t="s">
        <v>136</v>
      </c>
    </row>
    <row r="167" spans="2:65" s="11" customFormat="1">
      <c r="B167" s="150"/>
      <c r="D167" s="141" t="s">
        <v>167</v>
      </c>
      <c r="E167" s="151" t="s">
        <v>787</v>
      </c>
      <c r="F167" s="152" t="s">
        <v>838</v>
      </c>
      <c r="H167" s="153">
        <v>86</v>
      </c>
      <c r="I167" s="154"/>
      <c r="L167" s="150"/>
      <c r="M167" s="155"/>
      <c r="T167" s="156"/>
      <c r="AT167" s="151" t="s">
        <v>167</v>
      </c>
      <c r="AU167" s="151" t="s">
        <v>81</v>
      </c>
      <c r="AV167" s="11" t="s">
        <v>90</v>
      </c>
      <c r="AW167" s="11" t="s">
        <v>30</v>
      </c>
      <c r="AX167" s="11" t="s">
        <v>73</v>
      </c>
      <c r="AY167" s="151" t="s">
        <v>136</v>
      </c>
    </row>
    <row r="168" spans="2:65" s="11" customFormat="1">
      <c r="B168" s="150"/>
      <c r="D168" s="141" t="s">
        <v>167</v>
      </c>
      <c r="E168" s="151" t="s">
        <v>839</v>
      </c>
      <c r="F168" s="152" t="s">
        <v>840</v>
      </c>
      <c r="H168" s="153">
        <v>4106</v>
      </c>
      <c r="I168" s="154"/>
      <c r="L168" s="150"/>
      <c r="M168" s="155"/>
      <c r="T168" s="156"/>
      <c r="AT168" s="151" t="s">
        <v>167</v>
      </c>
      <c r="AU168" s="151" t="s">
        <v>81</v>
      </c>
      <c r="AV168" s="11" t="s">
        <v>90</v>
      </c>
      <c r="AW168" s="11" t="s">
        <v>30</v>
      </c>
      <c r="AX168" s="11" t="s">
        <v>81</v>
      </c>
      <c r="AY168" s="151" t="s">
        <v>136</v>
      </c>
    </row>
    <row r="169" spans="2:65" s="1" customFormat="1" ht="16.5" customHeight="1">
      <c r="B169" s="29"/>
      <c r="C169" s="160" t="s">
        <v>8</v>
      </c>
      <c r="D169" s="160" t="s">
        <v>140</v>
      </c>
      <c r="E169" s="161" t="s">
        <v>378</v>
      </c>
      <c r="F169" s="162" t="s">
        <v>379</v>
      </c>
      <c r="G169" s="163" t="s">
        <v>380</v>
      </c>
      <c r="H169" s="164">
        <v>410.6</v>
      </c>
      <c r="I169" s="165"/>
      <c r="J169" s="166">
        <f>ROUND(I169*H169,2)</f>
        <v>0</v>
      </c>
      <c r="K169" s="162" t="s">
        <v>141</v>
      </c>
      <c r="L169" s="167"/>
      <c r="M169" s="168" t="s">
        <v>1</v>
      </c>
      <c r="N169" s="169" t="s">
        <v>38</v>
      </c>
      <c r="P169" s="137">
        <f>O169*H169</f>
        <v>0</v>
      </c>
      <c r="Q169" s="137">
        <v>0.6</v>
      </c>
      <c r="R169" s="137">
        <f>Q169*H169</f>
        <v>246.36</v>
      </c>
      <c r="S169" s="137">
        <v>0</v>
      </c>
      <c r="T169" s="138">
        <f>S169*H169</f>
        <v>0</v>
      </c>
      <c r="AR169" s="139" t="s">
        <v>193</v>
      </c>
      <c r="AT169" s="139" t="s">
        <v>140</v>
      </c>
      <c r="AU169" s="139" t="s">
        <v>81</v>
      </c>
      <c r="AY169" s="14" t="s">
        <v>136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4" t="s">
        <v>81</v>
      </c>
      <c r="BK169" s="140">
        <f>ROUND(I169*H169,2)</f>
        <v>0</v>
      </c>
      <c r="BL169" s="14" t="s">
        <v>135</v>
      </c>
      <c r="BM169" s="139" t="s">
        <v>841</v>
      </c>
    </row>
    <row r="170" spans="2:65" s="1" customFormat="1">
      <c r="B170" s="29"/>
      <c r="D170" s="141" t="s">
        <v>143</v>
      </c>
      <c r="F170" s="142" t="s">
        <v>842</v>
      </c>
      <c r="I170" s="143"/>
      <c r="L170" s="29"/>
      <c r="M170" s="144"/>
      <c r="T170" s="53"/>
      <c r="AT170" s="14" t="s">
        <v>143</v>
      </c>
      <c r="AU170" s="14" t="s">
        <v>81</v>
      </c>
    </row>
    <row r="171" spans="2:65" s="11" customFormat="1">
      <c r="B171" s="150"/>
      <c r="D171" s="141" t="s">
        <v>167</v>
      </c>
      <c r="E171" s="151" t="s">
        <v>348</v>
      </c>
      <c r="F171" s="152" t="s">
        <v>843</v>
      </c>
      <c r="H171" s="153">
        <v>410.6</v>
      </c>
      <c r="I171" s="154"/>
      <c r="L171" s="150"/>
      <c r="M171" s="155"/>
      <c r="T171" s="156"/>
      <c r="AT171" s="151" t="s">
        <v>167</v>
      </c>
      <c r="AU171" s="151" t="s">
        <v>81</v>
      </c>
      <c r="AV171" s="11" t="s">
        <v>90</v>
      </c>
      <c r="AW171" s="11" t="s">
        <v>30</v>
      </c>
      <c r="AX171" s="11" t="s">
        <v>81</v>
      </c>
      <c r="AY171" s="151" t="s">
        <v>136</v>
      </c>
    </row>
    <row r="172" spans="2:65" s="1" customFormat="1" ht="24.2" customHeight="1">
      <c r="B172" s="29"/>
      <c r="C172" s="128" t="s">
        <v>350</v>
      </c>
      <c r="D172" s="128" t="s">
        <v>137</v>
      </c>
      <c r="E172" s="129" t="s">
        <v>214</v>
      </c>
      <c r="F172" s="130" t="s">
        <v>215</v>
      </c>
      <c r="G172" s="131" t="s">
        <v>216</v>
      </c>
      <c r="H172" s="132">
        <v>246.37522999999999</v>
      </c>
      <c r="I172" s="133"/>
      <c r="J172" s="134">
        <f>ROUND(I172*H172,2)</f>
        <v>0</v>
      </c>
      <c r="K172" s="130" t="s">
        <v>158</v>
      </c>
      <c r="L172" s="29"/>
      <c r="M172" s="135" t="s">
        <v>1</v>
      </c>
      <c r="N172" s="136" t="s">
        <v>38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AR172" s="139" t="s">
        <v>135</v>
      </c>
      <c r="AT172" s="139" t="s">
        <v>137</v>
      </c>
      <c r="AU172" s="139" t="s">
        <v>81</v>
      </c>
      <c r="AY172" s="14" t="s">
        <v>136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4" t="s">
        <v>81</v>
      </c>
      <c r="BK172" s="140">
        <f>ROUND(I172*H172,2)</f>
        <v>0</v>
      </c>
      <c r="BL172" s="14" t="s">
        <v>135</v>
      </c>
      <c r="BM172" s="139" t="s">
        <v>844</v>
      </c>
    </row>
    <row r="173" spans="2:65" s="1" customFormat="1">
      <c r="B173" s="29"/>
      <c r="D173" s="148" t="s">
        <v>160</v>
      </c>
      <c r="F173" s="149" t="s">
        <v>218</v>
      </c>
      <c r="I173" s="143"/>
      <c r="L173" s="29"/>
      <c r="M173" s="144"/>
      <c r="T173" s="53"/>
      <c r="AT173" s="14" t="s">
        <v>160</v>
      </c>
      <c r="AU173" s="14" t="s">
        <v>81</v>
      </c>
    </row>
    <row r="174" spans="2:65" s="12" customFormat="1">
      <c r="B174" s="172"/>
      <c r="D174" s="141" t="s">
        <v>167</v>
      </c>
      <c r="E174" s="173" t="s">
        <v>1</v>
      </c>
      <c r="F174" s="174" t="s">
        <v>433</v>
      </c>
      <c r="H174" s="173" t="s">
        <v>1</v>
      </c>
      <c r="I174" s="175"/>
      <c r="L174" s="172"/>
      <c r="M174" s="176"/>
      <c r="T174" s="177"/>
      <c r="AT174" s="173" t="s">
        <v>167</v>
      </c>
      <c r="AU174" s="173" t="s">
        <v>81</v>
      </c>
      <c r="AV174" s="12" t="s">
        <v>81</v>
      </c>
      <c r="AW174" s="12" t="s">
        <v>30</v>
      </c>
      <c r="AX174" s="12" t="s">
        <v>73</v>
      </c>
      <c r="AY174" s="173" t="s">
        <v>136</v>
      </c>
    </row>
    <row r="175" spans="2:65" s="12" customFormat="1">
      <c r="B175" s="172"/>
      <c r="D175" s="141" t="s">
        <v>167</v>
      </c>
      <c r="E175" s="173" t="s">
        <v>1</v>
      </c>
      <c r="F175" s="174" t="s">
        <v>845</v>
      </c>
      <c r="H175" s="173" t="s">
        <v>1</v>
      </c>
      <c r="I175" s="175"/>
      <c r="L175" s="172"/>
      <c r="M175" s="176"/>
      <c r="T175" s="177"/>
      <c r="AT175" s="173" t="s">
        <v>167</v>
      </c>
      <c r="AU175" s="173" t="s">
        <v>81</v>
      </c>
      <c r="AV175" s="12" t="s">
        <v>81</v>
      </c>
      <c r="AW175" s="12" t="s">
        <v>30</v>
      </c>
      <c r="AX175" s="12" t="s">
        <v>73</v>
      </c>
      <c r="AY175" s="173" t="s">
        <v>136</v>
      </c>
    </row>
    <row r="176" spans="2:65" s="11" customFormat="1">
      <c r="B176" s="150"/>
      <c r="D176" s="141" t="s">
        <v>167</v>
      </c>
      <c r="E176" s="151" t="s">
        <v>355</v>
      </c>
      <c r="F176" s="152" t="s">
        <v>846</v>
      </c>
      <c r="H176" s="153">
        <v>246.37522999999999</v>
      </c>
      <c r="I176" s="154"/>
      <c r="L176" s="150"/>
      <c r="M176" s="157"/>
      <c r="N176" s="158"/>
      <c r="O176" s="158"/>
      <c r="P176" s="158"/>
      <c r="Q176" s="158"/>
      <c r="R176" s="158"/>
      <c r="S176" s="158"/>
      <c r="T176" s="159"/>
      <c r="AT176" s="151" t="s">
        <v>167</v>
      </c>
      <c r="AU176" s="151" t="s">
        <v>81</v>
      </c>
      <c r="AV176" s="11" t="s">
        <v>90</v>
      </c>
      <c r="AW176" s="11" t="s">
        <v>30</v>
      </c>
      <c r="AX176" s="11" t="s">
        <v>81</v>
      </c>
      <c r="AY176" s="151" t="s">
        <v>136</v>
      </c>
    </row>
    <row r="177" spans="2:12" s="1" customFormat="1" ht="6.95" customHeight="1">
      <c r="B177" s="41"/>
      <c r="C177" s="42"/>
      <c r="D177" s="42"/>
      <c r="E177" s="42"/>
      <c r="F177" s="42"/>
      <c r="G177" s="42"/>
      <c r="H177" s="42"/>
      <c r="I177" s="42"/>
      <c r="J177" s="42"/>
      <c r="K177" s="42"/>
      <c r="L177" s="29"/>
    </row>
  </sheetData>
  <sheetProtection algorithmName="SHA-512" hashValue="i2XQZLs8eDt74yA4P+7fby5H7erSCYpsUMRHdZLOU9x4VuYiPbFibjH7cewUU4p3F8lvjTDyxsZhtqrrpJgF7w==" saltValue="TBNccRlA7lIhy05GdzCNvg3L00psc9Cw402uQJ16vgvbghRfwpja4Ziw3M2nvCZ8A1mALiWDUHyRIrdmYx69fg==" spinCount="100000" sheet="1" objects="1" scenarios="1" formatColumns="0" formatRows="0" autoFilter="0"/>
  <autoFilter ref="C120:K176" xr:uid="{00000000-0009-0000-0000-000006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hyperlinks>
    <hyperlink ref="F124" r:id="rId1" xr:uid="{00000000-0004-0000-0600-000000000000}"/>
    <hyperlink ref="F131" r:id="rId2" xr:uid="{00000000-0004-0000-0600-000001000000}"/>
    <hyperlink ref="F135" r:id="rId3" xr:uid="{00000000-0004-0000-0600-000002000000}"/>
    <hyperlink ref="F142" r:id="rId4" xr:uid="{00000000-0004-0000-0600-000003000000}"/>
    <hyperlink ref="F151" r:id="rId5" xr:uid="{00000000-0004-0000-0600-000004000000}"/>
    <hyperlink ref="F160" r:id="rId6" xr:uid="{00000000-0004-0000-0600-000005000000}"/>
    <hyperlink ref="F163" r:id="rId7" xr:uid="{00000000-0004-0000-0600-000006000000}"/>
    <hyperlink ref="F173" r:id="rId8" xr:uid="{00000000-0004-0000-06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7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4" t="s">
        <v>106</v>
      </c>
      <c r="AZ2" s="170" t="s">
        <v>777</v>
      </c>
      <c r="BA2" s="170" t="s">
        <v>777</v>
      </c>
      <c r="BB2" s="170" t="s">
        <v>1</v>
      </c>
      <c r="BC2" s="170" t="s">
        <v>778</v>
      </c>
      <c r="BD2" s="170" t="s">
        <v>90</v>
      </c>
    </row>
    <row r="3" spans="2:5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  <c r="AZ3" s="170" t="s">
        <v>779</v>
      </c>
      <c r="BA3" s="170" t="s">
        <v>779</v>
      </c>
      <c r="BB3" s="170" t="s">
        <v>1</v>
      </c>
      <c r="BC3" s="170" t="s">
        <v>780</v>
      </c>
      <c r="BD3" s="170" t="s">
        <v>90</v>
      </c>
    </row>
    <row r="4" spans="2:56" ht="24.95" customHeight="1">
      <c r="B4" s="17"/>
      <c r="D4" s="18" t="s">
        <v>113</v>
      </c>
      <c r="L4" s="17"/>
      <c r="M4" s="91" t="s">
        <v>10</v>
      </c>
      <c r="AT4" s="14" t="s">
        <v>4</v>
      </c>
      <c r="AZ4" s="170" t="s">
        <v>781</v>
      </c>
      <c r="BA4" s="170" t="s">
        <v>781</v>
      </c>
      <c r="BB4" s="170" t="s">
        <v>1</v>
      </c>
      <c r="BC4" s="170" t="s">
        <v>782</v>
      </c>
      <c r="BD4" s="170" t="s">
        <v>90</v>
      </c>
    </row>
    <row r="5" spans="2:56" ht="6.95" customHeight="1">
      <c r="B5" s="17"/>
      <c r="L5" s="17"/>
      <c r="AZ5" s="170" t="s">
        <v>783</v>
      </c>
      <c r="BA5" s="170" t="s">
        <v>783</v>
      </c>
      <c r="BB5" s="170" t="s">
        <v>1</v>
      </c>
      <c r="BC5" s="170" t="s">
        <v>784</v>
      </c>
      <c r="BD5" s="170" t="s">
        <v>90</v>
      </c>
    </row>
    <row r="6" spans="2:56" ht="12" customHeight="1">
      <c r="B6" s="17"/>
      <c r="D6" s="24" t="s">
        <v>16</v>
      </c>
      <c r="L6" s="17"/>
      <c r="AZ6" s="170" t="s">
        <v>785</v>
      </c>
      <c r="BA6" s="170" t="s">
        <v>785</v>
      </c>
      <c r="BB6" s="170" t="s">
        <v>1</v>
      </c>
      <c r="BC6" s="170" t="s">
        <v>786</v>
      </c>
      <c r="BD6" s="170" t="s">
        <v>90</v>
      </c>
    </row>
    <row r="7" spans="2:56" ht="16.5" customHeight="1">
      <c r="B7" s="17"/>
      <c r="E7" s="227" t="str">
        <f>'Rekapitulace stavby'!K6</f>
        <v>IP 4, IP 5, IP 7 v k.ú. Martinice u Holešova</v>
      </c>
      <c r="F7" s="228"/>
      <c r="G7" s="228"/>
      <c r="H7" s="228"/>
      <c r="L7" s="17"/>
      <c r="AZ7" s="170" t="s">
        <v>787</v>
      </c>
      <c r="BA7" s="170" t="s">
        <v>787</v>
      </c>
      <c r="BB7" s="170" t="s">
        <v>1</v>
      </c>
      <c r="BC7" s="170" t="s">
        <v>712</v>
      </c>
      <c r="BD7" s="170" t="s">
        <v>90</v>
      </c>
    </row>
    <row r="8" spans="2:56" ht="12" customHeight="1">
      <c r="B8" s="17"/>
      <c r="D8" s="24" t="s">
        <v>114</v>
      </c>
      <c r="L8" s="17"/>
    </row>
    <row r="9" spans="2:56" s="1" customFormat="1" ht="16.5" customHeight="1">
      <c r="B9" s="29"/>
      <c r="E9" s="227" t="s">
        <v>150</v>
      </c>
      <c r="F9" s="229"/>
      <c r="G9" s="229"/>
      <c r="H9" s="229"/>
      <c r="L9" s="29"/>
    </row>
    <row r="10" spans="2:56" s="1" customFormat="1" ht="12" customHeight="1">
      <c r="B10" s="29"/>
      <c r="D10" s="24" t="s">
        <v>151</v>
      </c>
      <c r="L10" s="29"/>
    </row>
    <row r="11" spans="2:56" s="1" customFormat="1" ht="16.5" customHeight="1">
      <c r="B11" s="29"/>
      <c r="E11" s="191" t="s">
        <v>847</v>
      </c>
      <c r="F11" s="229"/>
      <c r="G11" s="229"/>
      <c r="H11" s="229"/>
      <c r="L11" s="29"/>
    </row>
    <row r="12" spans="2:56" s="1" customFormat="1">
      <c r="B12" s="29"/>
      <c r="L12" s="29"/>
    </row>
    <row r="13" spans="2:56" s="1" customFormat="1" ht="12" customHeight="1">
      <c r="B13" s="29"/>
      <c r="D13" s="24" t="s">
        <v>18</v>
      </c>
      <c r="F13" s="22" t="s">
        <v>1</v>
      </c>
      <c r="I13" s="24" t="s">
        <v>19</v>
      </c>
      <c r="J13" s="22" t="s">
        <v>1</v>
      </c>
      <c r="L13" s="29"/>
    </row>
    <row r="14" spans="2:56" s="1" customFormat="1" ht="12" customHeight="1">
      <c r="B14" s="29"/>
      <c r="D14" s="24" t="s">
        <v>20</v>
      </c>
      <c r="F14" s="22" t="s">
        <v>21</v>
      </c>
      <c r="I14" s="24" t="s">
        <v>22</v>
      </c>
      <c r="J14" s="49" t="str">
        <f>'Rekapitulace stavby'!AN8</f>
        <v>15. 7. 2024</v>
      </c>
      <c r="L14" s="29"/>
    </row>
    <row r="15" spans="2:56" s="1" customFormat="1" ht="10.9" customHeight="1">
      <c r="B15" s="29"/>
      <c r="L15" s="29"/>
    </row>
    <row r="16" spans="2:56" s="1" customFormat="1" ht="12" customHeight="1">
      <c r="B16" s="29"/>
      <c r="D16" s="24" t="s">
        <v>24</v>
      </c>
      <c r="I16" s="24" t="s">
        <v>25</v>
      </c>
      <c r="J16" s="22" t="str">
        <f>IF('Rekapitulace stavby'!AN10="","",'Rekapitulace stavby'!AN10)</f>
        <v/>
      </c>
      <c r="L16" s="29"/>
    </row>
    <row r="17" spans="2:12" s="1" customFormat="1" ht="18" customHeight="1">
      <c r="B17" s="29"/>
      <c r="E17" s="22" t="str">
        <f>IF('Rekapitulace stavby'!E11="","",'Rekapitulace stavby'!E11)</f>
        <v xml:space="preserve"> </v>
      </c>
      <c r="I17" s="24" t="s">
        <v>26</v>
      </c>
      <c r="J17" s="22" t="str">
        <f>IF('Rekapitulace stavby'!AN11="","",'Rekapitulace stavby'!AN11)</f>
        <v/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4" t="s">
        <v>27</v>
      </c>
      <c r="I19" s="24" t="s">
        <v>25</v>
      </c>
      <c r="J19" s="25" t="str">
        <f>'Rekapitulace stavby'!AN13</f>
        <v>Vyplň údaj</v>
      </c>
      <c r="L19" s="29"/>
    </row>
    <row r="20" spans="2:12" s="1" customFormat="1" ht="18" customHeight="1">
      <c r="B20" s="29"/>
      <c r="E20" s="230" t="str">
        <f>'Rekapitulace stavby'!E14</f>
        <v>Vyplň údaj</v>
      </c>
      <c r="F20" s="196"/>
      <c r="G20" s="196"/>
      <c r="H20" s="196"/>
      <c r="I20" s="24" t="s">
        <v>26</v>
      </c>
      <c r="J20" s="25" t="str">
        <f>'Rekapitulace stavby'!AN14</f>
        <v>Vyplň údaj</v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4" t="s">
        <v>29</v>
      </c>
      <c r="I22" s="24" t="s">
        <v>25</v>
      </c>
      <c r="J22" s="22" t="str">
        <f>IF('Rekapitulace stavby'!AN16="","",'Rekapitulace stavby'!AN16)</f>
        <v/>
      </c>
      <c r="L22" s="29"/>
    </row>
    <row r="23" spans="2:12" s="1" customFormat="1" ht="18" customHeight="1">
      <c r="B23" s="29"/>
      <c r="E23" s="22" t="str">
        <f>IF('Rekapitulace stavby'!E17="","",'Rekapitulace stavby'!E17)</f>
        <v xml:space="preserve"> </v>
      </c>
      <c r="I23" s="24" t="s">
        <v>26</v>
      </c>
      <c r="J23" s="22" t="str">
        <f>IF('Rekapitulace stavby'!AN17="","",'Rekapitulace stavby'!AN17)</f>
        <v/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4" t="s">
        <v>31</v>
      </c>
      <c r="I25" s="24" t="s">
        <v>25</v>
      </c>
      <c r="J25" s="22" t="str">
        <f>IF('Rekapitulace stavby'!AN19="","",'Rekapitulace stavby'!AN19)</f>
        <v/>
      </c>
      <c r="L25" s="29"/>
    </row>
    <row r="26" spans="2:12" s="1" customFormat="1" ht="18" customHeight="1">
      <c r="B26" s="29"/>
      <c r="E26" s="22" t="str">
        <f>IF('Rekapitulace stavby'!E20="","",'Rekapitulace stavby'!E20)</f>
        <v xml:space="preserve"> </v>
      </c>
      <c r="I26" s="24" t="s">
        <v>26</v>
      </c>
      <c r="J26" s="22" t="str">
        <f>IF('Rekapitulace stavby'!AN20="","",'Rekapitulace stavby'!AN20)</f>
        <v/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4" t="s">
        <v>32</v>
      </c>
      <c r="L28" s="29"/>
    </row>
    <row r="29" spans="2:12" s="7" customFormat="1" ht="16.5" customHeight="1">
      <c r="B29" s="92"/>
      <c r="E29" s="200" t="s">
        <v>1</v>
      </c>
      <c r="F29" s="200"/>
      <c r="G29" s="200"/>
      <c r="H29" s="200"/>
      <c r="L29" s="92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35" customHeight="1">
      <c r="B32" s="29"/>
      <c r="D32" s="93" t="s">
        <v>33</v>
      </c>
      <c r="J32" s="63">
        <f>ROUND(J121, 2)</f>
        <v>0</v>
      </c>
      <c r="L32" s="29"/>
    </row>
    <row r="33" spans="2:12" s="1" customFormat="1" ht="6.95" customHeight="1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5" customHeight="1">
      <c r="B34" s="29"/>
      <c r="F34" s="32" t="s">
        <v>35</v>
      </c>
      <c r="I34" s="32" t="s">
        <v>34</v>
      </c>
      <c r="J34" s="32" t="s">
        <v>36</v>
      </c>
      <c r="L34" s="29"/>
    </row>
    <row r="35" spans="2:12" s="1" customFormat="1" ht="14.45" customHeight="1">
      <c r="B35" s="29"/>
      <c r="D35" s="52" t="s">
        <v>37</v>
      </c>
      <c r="E35" s="24" t="s">
        <v>38</v>
      </c>
      <c r="F35" s="84">
        <f>ROUND((SUM(BE121:BE176)),  2)</f>
        <v>0</v>
      </c>
      <c r="I35" s="94">
        <v>0.21</v>
      </c>
      <c r="J35" s="84">
        <f>ROUND(((SUM(BE121:BE176))*I35),  2)</f>
        <v>0</v>
      </c>
      <c r="L35" s="29"/>
    </row>
    <row r="36" spans="2:12" s="1" customFormat="1" ht="14.45" customHeight="1">
      <c r="B36" s="29"/>
      <c r="E36" s="24" t="s">
        <v>39</v>
      </c>
      <c r="F36" s="84">
        <f>ROUND((SUM(BF121:BF176)),  2)</f>
        <v>0</v>
      </c>
      <c r="I36" s="94">
        <v>0.12</v>
      </c>
      <c r="J36" s="84">
        <f>ROUND(((SUM(BF121:BF176))*I36),  2)</f>
        <v>0</v>
      </c>
      <c r="L36" s="29"/>
    </row>
    <row r="37" spans="2:12" s="1" customFormat="1" ht="14.45" hidden="1" customHeight="1">
      <c r="B37" s="29"/>
      <c r="E37" s="24" t="s">
        <v>40</v>
      </c>
      <c r="F37" s="84">
        <f>ROUND((SUM(BG121:BG176)),  2)</f>
        <v>0</v>
      </c>
      <c r="I37" s="94">
        <v>0.21</v>
      </c>
      <c r="J37" s="84">
        <f>0</f>
        <v>0</v>
      </c>
      <c r="L37" s="29"/>
    </row>
    <row r="38" spans="2:12" s="1" customFormat="1" ht="14.45" hidden="1" customHeight="1">
      <c r="B38" s="29"/>
      <c r="E38" s="24" t="s">
        <v>41</v>
      </c>
      <c r="F38" s="84">
        <f>ROUND((SUM(BH121:BH176)),  2)</f>
        <v>0</v>
      </c>
      <c r="I38" s="94">
        <v>0.12</v>
      </c>
      <c r="J38" s="84">
        <f>0</f>
        <v>0</v>
      </c>
      <c r="L38" s="29"/>
    </row>
    <row r="39" spans="2:12" s="1" customFormat="1" ht="14.45" hidden="1" customHeight="1">
      <c r="B39" s="29"/>
      <c r="E39" s="24" t="s">
        <v>42</v>
      </c>
      <c r="F39" s="84">
        <f>ROUND((SUM(BI121:BI176)),  2)</f>
        <v>0</v>
      </c>
      <c r="I39" s="94">
        <v>0</v>
      </c>
      <c r="J39" s="84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5"/>
      <c r="D41" s="96" t="s">
        <v>43</v>
      </c>
      <c r="E41" s="54"/>
      <c r="F41" s="54"/>
      <c r="G41" s="97" t="s">
        <v>44</v>
      </c>
      <c r="H41" s="98" t="s">
        <v>45</v>
      </c>
      <c r="I41" s="54"/>
      <c r="J41" s="99">
        <f>SUM(J32:J39)</f>
        <v>0</v>
      </c>
      <c r="K41" s="100"/>
      <c r="L41" s="29"/>
    </row>
    <row r="42" spans="2:12" s="1" customFormat="1" ht="14.45" customHeight="1">
      <c r="B42" s="29"/>
      <c r="L42" s="29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>
      <c r="B61" s="29"/>
      <c r="D61" s="40" t="s">
        <v>48</v>
      </c>
      <c r="E61" s="31"/>
      <c r="F61" s="101" t="s">
        <v>49</v>
      </c>
      <c r="G61" s="40" t="s">
        <v>48</v>
      </c>
      <c r="H61" s="31"/>
      <c r="I61" s="31"/>
      <c r="J61" s="102" t="s">
        <v>49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>
      <c r="B76" s="29"/>
      <c r="D76" s="40" t="s">
        <v>48</v>
      </c>
      <c r="E76" s="31"/>
      <c r="F76" s="101" t="s">
        <v>49</v>
      </c>
      <c r="G76" s="40" t="s">
        <v>48</v>
      </c>
      <c r="H76" s="31"/>
      <c r="I76" s="31"/>
      <c r="J76" s="102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12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5" customHeight="1">
      <c r="B82" s="29"/>
      <c r="C82" s="18" t="s">
        <v>116</v>
      </c>
      <c r="L82" s="29"/>
    </row>
    <row r="83" spans="2:12" s="1" customFormat="1" ht="6.95" customHeight="1">
      <c r="B83" s="29"/>
      <c r="L83" s="29"/>
    </row>
    <row r="84" spans="2:12" s="1" customFormat="1" ht="12" customHeight="1">
      <c r="B84" s="29"/>
      <c r="C84" s="24" t="s">
        <v>16</v>
      </c>
      <c r="L84" s="29"/>
    </row>
    <row r="85" spans="2:12" s="1" customFormat="1" ht="16.5" customHeight="1">
      <c r="B85" s="29"/>
      <c r="E85" s="227" t="str">
        <f>E7</f>
        <v>IP 4, IP 5, IP 7 v k.ú. Martinice u Holešova</v>
      </c>
      <c r="F85" s="228"/>
      <c r="G85" s="228"/>
      <c r="H85" s="228"/>
      <c r="L85" s="29"/>
    </row>
    <row r="86" spans="2:12" ht="12" customHeight="1">
      <c r="B86" s="17"/>
      <c r="C86" s="24" t="s">
        <v>114</v>
      </c>
      <c r="L86" s="17"/>
    </row>
    <row r="87" spans="2:12" s="1" customFormat="1" ht="16.5" customHeight="1">
      <c r="B87" s="29"/>
      <c r="E87" s="227" t="s">
        <v>150</v>
      </c>
      <c r="F87" s="229"/>
      <c r="G87" s="229"/>
      <c r="H87" s="229"/>
      <c r="L87" s="29"/>
    </row>
    <row r="88" spans="2:12" s="1" customFormat="1" ht="12" customHeight="1">
      <c r="B88" s="29"/>
      <c r="C88" s="24" t="s">
        <v>151</v>
      </c>
      <c r="L88" s="29"/>
    </row>
    <row r="89" spans="2:12" s="1" customFormat="1" ht="16.5" customHeight="1">
      <c r="B89" s="29"/>
      <c r="E89" s="191" t="str">
        <f>E11</f>
        <v>01.6 - Následná péče 2. rok</v>
      </c>
      <c r="F89" s="229"/>
      <c r="G89" s="229"/>
      <c r="H89" s="229"/>
      <c r="L89" s="29"/>
    </row>
    <row r="90" spans="2:12" s="1" customFormat="1" ht="6.95" customHeight="1">
      <c r="B90" s="29"/>
      <c r="L90" s="29"/>
    </row>
    <row r="91" spans="2:12" s="1" customFormat="1" ht="12" customHeight="1">
      <c r="B91" s="29"/>
      <c r="C91" s="24" t="s">
        <v>20</v>
      </c>
      <c r="F91" s="22" t="str">
        <f>F14</f>
        <v xml:space="preserve"> </v>
      </c>
      <c r="I91" s="24" t="s">
        <v>22</v>
      </c>
      <c r="J91" s="49" t="str">
        <f>IF(J14="","",J14)</f>
        <v>15. 7. 2024</v>
      </c>
      <c r="L91" s="29"/>
    </row>
    <row r="92" spans="2:12" s="1" customFormat="1" ht="6.95" customHeight="1">
      <c r="B92" s="29"/>
      <c r="L92" s="29"/>
    </row>
    <row r="93" spans="2:12" s="1" customFormat="1" ht="15.2" customHeight="1">
      <c r="B93" s="29"/>
      <c r="C93" s="24" t="s">
        <v>24</v>
      </c>
      <c r="F93" s="22" t="str">
        <f>E17</f>
        <v xml:space="preserve"> </v>
      </c>
      <c r="I93" s="24" t="s">
        <v>29</v>
      </c>
      <c r="J93" s="27" t="str">
        <f>E23</f>
        <v xml:space="preserve"> </v>
      </c>
      <c r="L93" s="29"/>
    </row>
    <row r="94" spans="2:12" s="1" customFormat="1" ht="15.2" customHeight="1">
      <c r="B94" s="29"/>
      <c r="C94" s="24" t="s">
        <v>27</v>
      </c>
      <c r="F94" s="22" t="str">
        <f>IF(E20="","",E20)</f>
        <v>Vyplň údaj</v>
      </c>
      <c r="I94" s="24" t="s">
        <v>31</v>
      </c>
      <c r="J94" s="27" t="str">
        <f>E26</f>
        <v xml:space="preserve"> </v>
      </c>
      <c r="L94" s="29"/>
    </row>
    <row r="95" spans="2:12" s="1" customFormat="1" ht="10.35" customHeight="1">
      <c r="B95" s="29"/>
      <c r="L95" s="29"/>
    </row>
    <row r="96" spans="2:12" s="1" customFormat="1" ht="29.25" customHeight="1">
      <c r="B96" s="29"/>
      <c r="C96" s="103" t="s">
        <v>117</v>
      </c>
      <c r="D96" s="95"/>
      <c r="E96" s="95"/>
      <c r="F96" s="95"/>
      <c r="G96" s="95"/>
      <c r="H96" s="95"/>
      <c r="I96" s="95"/>
      <c r="J96" s="104" t="s">
        <v>118</v>
      </c>
      <c r="K96" s="95"/>
      <c r="L96" s="29"/>
    </row>
    <row r="97" spans="2:47" s="1" customFormat="1" ht="10.35" customHeight="1">
      <c r="B97" s="29"/>
      <c r="L97" s="29"/>
    </row>
    <row r="98" spans="2:47" s="1" customFormat="1" ht="22.9" customHeight="1">
      <c r="B98" s="29"/>
      <c r="C98" s="105" t="s">
        <v>119</v>
      </c>
      <c r="J98" s="63">
        <f>J121</f>
        <v>0</v>
      </c>
      <c r="L98" s="29"/>
      <c r="AU98" s="14" t="s">
        <v>83</v>
      </c>
    </row>
    <row r="99" spans="2:47" s="8" customFormat="1" ht="24.95" customHeight="1">
      <c r="B99" s="106"/>
      <c r="D99" s="107" t="s">
        <v>848</v>
      </c>
      <c r="E99" s="108"/>
      <c r="F99" s="108"/>
      <c r="G99" s="108"/>
      <c r="H99" s="108"/>
      <c r="I99" s="108"/>
      <c r="J99" s="109">
        <f>J122</f>
        <v>0</v>
      </c>
      <c r="L99" s="106"/>
    </row>
    <row r="100" spans="2:47" s="1" customFormat="1" ht="21.75" customHeight="1">
      <c r="B100" s="29"/>
      <c r="L100" s="29"/>
    </row>
    <row r="101" spans="2:47" s="1" customFormat="1" ht="6.95" customHeight="1"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29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9"/>
    </row>
    <row r="106" spans="2:47" s="1" customFormat="1" ht="24.95" customHeight="1">
      <c r="B106" s="29"/>
      <c r="C106" s="18" t="s">
        <v>121</v>
      </c>
      <c r="L106" s="29"/>
    </row>
    <row r="107" spans="2:47" s="1" customFormat="1" ht="6.95" customHeight="1">
      <c r="B107" s="29"/>
      <c r="L107" s="29"/>
    </row>
    <row r="108" spans="2:47" s="1" customFormat="1" ht="12" customHeight="1">
      <c r="B108" s="29"/>
      <c r="C108" s="24" t="s">
        <v>16</v>
      </c>
      <c r="L108" s="29"/>
    </row>
    <row r="109" spans="2:47" s="1" customFormat="1" ht="16.5" customHeight="1">
      <c r="B109" s="29"/>
      <c r="E109" s="227" t="str">
        <f>E7</f>
        <v>IP 4, IP 5, IP 7 v k.ú. Martinice u Holešova</v>
      </c>
      <c r="F109" s="228"/>
      <c r="G109" s="228"/>
      <c r="H109" s="228"/>
      <c r="L109" s="29"/>
    </row>
    <row r="110" spans="2:47" ht="12" customHeight="1">
      <c r="B110" s="17"/>
      <c r="C110" s="24" t="s">
        <v>114</v>
      </c>
      <c r="L110" s="17"/>
    </row>
    <row r="111" spans="2:47" s="1" customFormat="1" ht="16.5" customHeight="1">
      <c r="B111" s="29"/>
      <c r="E111" s="227" t="s">
        <v>150</v>
      </c>
      <c r="F111" s="229"/>
      <c r="G111" s="229"/>
      <c r="H111" s="229"/>
      <c r="L111" s="29"/>
    </row>
    <row r="112" spans="2:47" s="1" customFormat="1" ht="12" customHeight="1">
      <c r="B112" s="29"/>
      <c r="C112" s="24" t="s">
        <v>151</v>
      </c>
      <c r="L112" s="29"/>
    </row>
    <row r="113" spans="2:65" s="1" customFormat="1" ht="16.5" customHeight="1">
      <c r="B113" s="29"/>
      <c r="E113" s="191" t="str">
        <f>E11</f>
        <v>01.6 - Následná péče 2. rok</v>
      </c>
      <c r="F113" s="229"/>
      <c r="G113" s="229"/>
      <c r="H113" s="229"/>
      <c r="L113" s="29"/>
    </row>
    <row r="114" spans="2:65" s="1" customFormat="1" ht="6.95" customHeight="1">
      <c r="B114" s="29"/>
      <c r="L114" s="29"/>
    </row>
    <row r="115" spans="2:65" s="1" customFormat="1" ht="12" customHeight="1">
      <c r="B115" s="29"/>
      <c r="C115" s="24" t="s">
        <v>20</v>
      </c>
      <c r="F115" s="22" t="str">
        <f>F14</f>
        <v xml:space="preserve"> </v>
      </c>
      <c r="I115" s="24" t="s">
        <v>22</v>
      </c>
      <c r="J115" s="49" t="str">
        <f>IF(J14="","",J14)</f>
        <v>15. 7. 2024</v>
      </c>
      <c r="L115" s="29"/>
    </row>
    <row r="116" spans="2:65" s="1" customFormat="1" ht="6.95" customHeight="1">
      <c r="B116" s="29"/>
      <c r="L116" s="29"/>
    </row>
    <row r="117" spans="2:65" s="1" customFormat="1" ht="15.2" customHeight="1">
      <c r="B117" s="29"/>
      <c r="C117" s="24" t="s">
        <v>24</v>
      </c>
      <c r="F117" s="22" t="str">
        <f>E17</f>
        <v xml:space="preserve"> </v>
      </c>
      <c r="I117" s="24" t="s">
        <v>29</v>
      </c>
      <c r="J117" s="27" t="str">
        <f>E23</f>
        <v xml:space="preserve"> </v>
      </c>
      <c r="L117" s="29"/>
    </row>
    <row r="118" spans="2:65" s="1" customFormat="1" ht="15.2" customHeight="1">
      <c r="B118" s="29"/>
      <c r="C118" s="24" t="s">
        <v>27</v>
      </c>
      <c r="F118" s="22" t="str">
        <f>IF(E20="","",E20)</f>
        <v>Vyplň údaj</v>
      </c>
      <c r="I118" s="24" t="s">
        <v>31</v>
      </c>
      <c r="J118" s="27" t="str">
        <f>E26</f>
        <v xml:space="preserve"> </v>
      </c>
      <c r="L118" s="29"/>
    </row>
    <row r="119" spans="2:65" s="1" customFormat="1" ht="10.35" customHeight="1">
      <c r="B119" s="29"/>
      <c r="L119" s="29"/>
    </row>
    <row r="120" spans="2:65" s="9" customFormat="1" ht="29.25" customHeight="1">
      <c r="B120" s="110"/>
      <c r="C120" s="111" t="s">
        <v>122</v>
      </c>
      <c r="D120" s="112" t="s">
        <v>58</v>
      </c>
      <c r="E120" s="112" t="s">
        <v>54</v>
      </c>
      <c r="F120" s="112" t="s">
        <v>55</v>
      </c>
      <c r="G120" s="112" t="s">
        <v>123</v>
      </c>
      <c r="H120" s="112" t="s">
        <v>124</v>
      </c>
      <c r="I120" s="112" t="s">
        <v>125</v>
      </c>
      <c r="J120" s="112" t="s">
        <v>118</v>
      </c>
      <c r="K120" s="113" t="s">
        <v>126</v>
      </c>
      <c r="L120" s="110"/>
      <c r="M120" s="56" t="s">
        <v>1</v>
      </c>
      <c r="N120" s="57" t="s">
        <v>37</v>
      </c>
      <c r="O120" s="57" t="s">
        <v>127</v>
      </c>
      <c r="P120" s="57" t="s">
        <v>128</v>
      </c>
      <c r="Q120" s="57" t="s">
        <v>129</v>
      </c>
      <c r="R120" s="57" t="s">
        <v>130</v>
      </c>
      <c r="S120" s="57" t="s">
        <v>131</v>
      </c>
      <c r="T120" s="58" t="s">
        <v>132</v>
      </c>
    </row>
    <row r="121" spans="2:65" s="1" customFormat="1" ht="22.9" customHeight="1">
      <c r="B121" s="29"/>
      <c r="C121" s="61" t="s">
        <v>133</v>
      </c>
      <c r="J121" s="114">
        <f>BK121</f>
        <v>0</v>
      </c>
      <c r="L121" s="29"/>
      <c r="M121" s="59"/>
      <c r="N121" s="50"/>
      <c r="O121" s="50"/>
      <c r="P121" s="115">
        <f>P122</f>
        <v>0</v>
      </c>
      <c r="Q121" s="50"/>
      <c r="R121" s="115">
        <f>R122</f>
        <v>246.37523200000001</v>
      </c>
      <c r="S121" s="50"/>
      <c r="T121" s="116">
        <f>T122</f>
        <v>0</v>
      </c>
      <c r="AT121" s="14" t="s">
        <v>72</v>
      </c>
      <c r="AU121" s="14" t="s">
        <v>83</v>
      </c>
      <c r="BK121" s="117">
        <f>BK122</f>
        <v>0</v>
      </c>
    </row>
    <row r="122" spans="2:65" s="10" customFormat="1" ht="25.9" customHeight="1">
      <c r="B122" s="118"/>
      <c r="D122" s="119" t="s">
        <v>72</v>
      </c>
      <c r="E122" s="120" t="s">
        <v>849</v>
      </c>
      <c r="F122" s="120" t="s">
        <v>105</v>
      </c>
      <c r="I122" s="121"/>
      <c r="J122" s="122">
        <f>BK122</f>
        <v>0</v>
      </c>
      <c r="L122" s="118"/>
      <c r="M122" s="123"/>
      <c r="P122" s="124">
        <f>SUM(P123:P176)</f>
        <v>0</v>
      </c>
      <c r="R122" s="124">
        <f>SUM(R123:R176)</f>
        <v>246.37523200000001</v>
      </c>
      <c r="T122" s="125">
        <f>SUM(T123:T176)</f>
        <v>0</v>
      </c>
      <c r="AR122" s="119" t="s">
        <v>135</v>
      </c>
      <c r="AT122" s="126" t="s">
        <v>72</v>
      </c>
      <c r="AU122" s="126" t="s">
        <v>73</v>
      </c>
      <c r="AY122" s="119" t="s">
        <v>136</v>
      </c>
      <c r="BK122" s="127">
        <f>SUM(BK123:BK176)</f>
        <v>0</v>
      </c>
    </row>
    <row r="123" spans="2:65" s="1" customFormat="1" ht="33" customHeight="1">
      <c r="B123" s="29"/>
      <c r="C123" s="128" t="s">
        <v>81</v>
      </c>
      <c r="D123" s="128" t="s">
        <v>137</v>
      </c>
      <c r="E123" s="129" t="s">
        <v>763</v>
      </c>
      <c r="F123" s="130" t="s">
        <v>764</v>
      </c>
      <c r="G123" s="131" t="s">
        <v>157</v>
      </c>
      <c r="H123" s="132">
        <v>226108</v>
      </c>
      <c r="I123" s="133"/>
      <c r="J123" s="134">
        <f>ROUND(I123*H123,2)</f>
        <v>0</v>
      </c>
      <c r="K123" s="130" t="s">
        <v>158</v>
      </c>
      <c r="L123" s="29"/>
      <c r="M123" s="135" t="s">
        <v>1</v>
      </c>
      <c r="N123" s="136" t="s">
        <v>38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135</v>
      </c>
      <c r="AT123" s="139" t="s">
        <v>137</v>
      </c>
      <c r="AU123" s="139" t="s">
        <v>81</v>
      </c>
      <c r="AY123" s="14" t="s">
        <v>136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4" t="s">
        <v>81</v>
      </c>
      <c r="BK123" s="140">
        <f>ROUND(I123*H123,2)</f>
        <v>0</v>
      </c>
      <c r="BL123" s="14" t="s">
        <v>135</v>
      </c>
      <c r="BM123" s="139" t="s">
        <v>850</v>
      </c>
    </row>
    <row r="124" spans="2:65" s="1" customFormat="1">
      <c r="B124" s="29"/>
      <c r="D124" s="148" t="s">
        <v>160</v>
      </c>
      <c r="F124" s="149" t="s">
        <v>766</v>
      </c>
      <c r="I124" s="143"/>
      <c r="L124" s="29"/>
      <c r="M124" s="144"/>
      <c r="T124" s="53"/>
      <c r="AT124" s="14" t="s">
        <v>160</v>
      </c>
      <c r="AU124" s="14" t="s">
        <v>81</v>
      </c>
    </row>
    <row r="125" spans="2:65" s="1" customFormat="1">
      <c r="B125" s="29"/>
      <c r="D125" s="141" t="s">
        <v>143</v>
      </c>
      <c r="F125" s="142" t="s">
        <v>793</v>
      </c>
      <c r="I125" s="143"/>
      <c r="L125" s="29"/>
      <c r="M125" s="144"/>
      <c r="T125" s="53"/>
      <c r="AT125" s="14" t="s">
        <v>143</v>
      </c>
      <c r="AU125" s="14" t="s">
        <v>81</v>
      </c>
    </row>
    <row r="126" spans="2:65" s="11" customFormat="1">
      <c r="B126" s="150"/>
      <c r="D126" s="141" t="s">
        <v>167</v>
      </c>
      <c r="E126" s="151" t="s">
        <v>277</v>
      </c>
      <c r="F126" s="152" t="s">
        <v>794</v>
      </c>
      <c r="H126" s="153">
        <v>226108</v>
      </c>
      <c r="I126" s="154"/>
      <c r="L126" s="150"/>
      <c r="M126" s="155"/>
      <c r="T126" s="156"/>
      <c r="AT126" s="151" t="s">
        <v>167</v>
      </c>
      <c r="AU126" s="151" t="s">
        <v>81</v>
      </c>
      <c r="AV126" s="11" t="s">
        <v>90</v>
      </c>
      <c r="AW126" s="11" t="s">
        <v>30</v>
      </c>
      <c r="AX126" s="11" t="s">
        <v>81</v>
      </c>
      <c r="AY126" s="151" t="s">
        <v>136</v>
      </c>
    </row>
    <row r="127" spans="2:65" s="1" customFormat="1" ht="16.5" customHeight="1">
      <c r="B127" s="29"/>
      <c r="C127" s="128" t="s">
        <v>90</v>
      </c>
      <c r="D127" s="128" t="s">
        <v>137</v>
      </c>
      <c r="E127" s="129" t="s">
        <v>769</v>
      </c>
      <c r="F127" s="130" t="s">
        <v>770</v>
      </c>
      <c r="G127" s="131" t="s">
        <v>216</v>
      </c>
      <c r="H127" s="132">
        <v>452.21600000000001</v>
      </c>
      <c r="I127" s="133"/>
      <c r="J127" s="134">
        <f>ROUND(I127*H127,2)</f>
        <v>0</v>
      </c>
      <c r="K127" s="130" t="s">
        <v>141</v>
      </c>
      <c r="L127" s="29"/>
      <c r="M127" s="135" t="s">
        <v>1</v>
      </c>
      <c r="N127" s="136" t="s">
        <v>38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135</v>
      </c>
      <c r="AT127" s="139" t="s">
        <v>137</v>
      </c>
      <c r="AU127" s="139" t="s">
        <v>81</v>
      </c>
      <c r="AY127" s="14" t="s">
        <v>136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4" t="s">
        <v>81</v>
      </c>
      <c r="BK127" s="140">
        <f>ROUND(I127*H127,2)</f>
        <v>0</v>
      </c>
      <c r="BL127" s="14" t="s">
        <v>135</v>
      </c>
      <c r="BM127" s="139" t="s">
        <v>851</v>
      </c>
    </row>
    <row r="128" spans="2:65" s="1" customFormat="1">
      <c r="B128" s="29"/>
      <c r="D128" s="141" t="s">
        <v>143</v>
      </c>
      <c r="F128" s="142" t="s">
        <v>796</v>
      </c>
      <c r="I128" s="143"/>
      <c r="L128" s="29"/>
      <c r="M128" s="144"/>
      <c r="T128" s="53"/>
      <c r="AT128" s="14" t="s">
        <v>143</v>
      </c>
      <c r="AU128" s="14" t="s">
        <v>81</v>
      </c>
    </row>
    <row r="129" spans="2:65" s="11" customFormat="1">
      <c r="B129" s="150"/>
      <c r="D129" s="141" t="s">
        <v>167</v>
      </c>
      <c r="E129" s="151" t="s">
        <v>168</v>
      </c>
      <c r="F129" s="152" t="s">
        <v>797</v>
      </c>
      <c r="H129" s="153">
        <v>452.21600000000001</v>
      </c>
      <c r="I129" s="154"/>
      <c r="L129" s="150"/>
      <c r="M129" s="155"/>
      <c r="T129" s="156"/>
      <c r="AT129" s="151" t="s">
        <v>167</v>
      </c>
      <c r="AU129" s="151" t="s">
        <v>81</v>
      </c>
      <c r="AV129" s="11" t="s">
        <v>90</v>
      </c>
      <c r="AW129" s="11" t="s">
        <v>30</v>
      </c>
      <c r="AX129" s="11" t="s">
        <v>81</v>
      </c>
      <c r="AY129" s="151" t="s">
        <v>136</v>
      </c>
    </row>
    <row r="130" spans="2:65" s="1" customFormat="1" ht="24.2" customHeight="1">
      <c r="B130" s="29"/>
      <c r="C130" s="128" t="s">
        <v>170</v>
      </c>
      <c r="D130" s="128" t="s">
        <v>137</v>
      </c>
      <c r="E130" s="129" t="s">
        <v>798</v>
      </c>
      <c r="F130" s="130" t="s">
        <v>799</v>
      </c>
      <c r="G130" s="131" t="s">
        <v>157</v>
      </c>
      <c r="H130" s="132">
        <v>5088</v>
      </c>
      <c r="I130" s="133"/>
      <c r="J130" s="134">
        <f>ROUND(I130*H130,2)</f>
        <v>0</v>
      </c>
      <c r="K130" s="130" t="s">
        <v>158</v>
      </c>
      <c r="L130" s="29"/>
      <c r="M130" s="135" t="s">
        <v>1</v>
      </c>
      <c r="N130" s="136" t="s">
        <v>38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135</v>
      </c>
      <c r="AT130" s="139" t="s">
        <v>137</v>
      </c>
      <c r="AU130" s="139" t="s">
        <v>81</v>
      </c>
      <c r="AY130" s="14" t="s">
        <v>136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4" t="s">
        <v>81</v>
      </c>
      <c r="BK130" s="140">
        <f>ROUND(I130*H130,2)</f>
        <v>0</v>
      </c>
      <c r="BL130" s="14" t="s">
        <v>135</v>
      </c>
      <c r="BM130" s="139" t="s">
        <v>852</v>
      </c>
    </row>
    <row r="131" spans="2:65" s="1" customFormat="1">
      <c r="B131" s="29"/>
      <c r="D131" s="148" t="s">
        <v>160</v>
      </c>
      <c r="F131" s="149" t="s">
        <v>801</v>
      </c>
      <c r="I131" s="143"/>
      <c r="L131" s="29"/>
      <c r="M131" s="144"/>
      <c r="T131" s="53"/>
      <c r="AT131" s="14" t="s">
        <v>160</v>
      </c>
      <c r="AU131" s="14" t="s">
        <v>81</v>
      </c>
    </row>
    <row r="132" spans="2:65" s="1" customFormat="1">
      <c r="B132" s="29"/>
      <c r="D132" s="141" t="s">
        <v>143</v>
      </c>
      <c r="F132" s="142" t="s">
        <v>802</v>
      </c>
      <c r="I132" s="143"/>
      <c r="L132" s="29"/>
      <c r="M132" s="144"/>
      <c r="T132" s="53"/>
      <c r="AT132" s="14" t="s">
        <v>143</v>
      </c>
      <c r="AU132" s="14" t="s">
        <v>81</v>
      </c>
    </row>
    <row r="133" spans="2:65" s="11" customFormat="1">
      <c r="B133" s="150"/>
      <c r="D133" s="141" t="s">
        <v>167</v>
      </c>
      <c r="E133" s="151" t="s">
        <v>175</v>
      </c>
      <c r="F133" s="152" t="s">
        <v>853</v>
      </c>
      <c r="H133" s="153">
        <v>5088</v>
      </c>
      <c r="I133" s="154"/>
      <c r="L133" s="150"/>
      <c r="M133" s="155"/>
      <c r="T133" s="156"/>
      <c r="AT133" s="151" t="s">
        <v>167</v>
      </c>
      <c r="AU133" s="151" t="s">
        <v>81</v>
      </c>
      <c r="AV133" s="11" t="s">
        <v>90</v>
      </c>
      <c r="AW133" s="11" t="s">
        <v>30</v>
      </c>
      <c r="AX133" s="11" t="s">
        <v>81</v>
      </c>
      <c r="AY133" s="151" t="s">
        <v>136</v>
      </c>
    </row>
    <row r="134" spans="2:65" s="1" customFormat="1" ht="24.2" customHeight="1">
      <c r="B134" s="29"/>
      <c r="C134" s="128" t="s">
        <v>135</v>
      </c>
      <c r="D134" s="128" t="s">
        <v>137</v>
      </c>
      <c r="E134" s="129" t="s">
        <v>804</v>
      </c>
      <c r="F134" s="130" t="s">
        <v>805</v>
      </c>
      <c r="G134" s="131" t="s">
        <v>157</v>
      </c>
      <c r="H134" s="132">
        <v>6594</v>
      </c>
      <c r="I134" s="133"/>
      <c r="J134" s="134">
        <f>ROUND(I134*H134,2)</f>
        <v>0</v>
      </c>
      <c r="K134" s="130" t="s">
        <v>158</v>
      </c>
      <c r="L134" s="29"/>
      <c r="M134" s="135" t="s">
        <v>1</v>
      </c>
      <c r="N134" s="136" t="s">
        <v>38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135</v>
      </c>
      <c r="AT134" s="139" t="s">
        <v>137</v>
      </c>
      <c r="AU134" s="139" t="s">
        <v>81</v>
      </c>
      <c r="AY134" s="14" t="s">
        <v>136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4" t="s">
        <v>81</v>
      </c>
      <c r="BK134" s="140">
        <f>ROUND(I134*H134,2)</f>
        <v>0</v>
      </c>
      <c r="BL134" s="14" t="s">
        <v>135</v>
      </c>
      <c r="BM134" s="139" t="s">
        <v>854</v>
      </c>
    </row>
    <row r="135" spans="2:65" s="1" customFormat="1">
      <c r="B135" s="29"/>
      <c r="D135" s="148" t="s">
        <v>160</v>
      </c>
      <c r="F135" s="149" t="s">
        <v>807</v>
      </c>
      <c r="I135" s="143"/>
      <c r="L135" s="29"/>
      <c r="M135" s="144"/>
      <c r="T135" s="53"/>
      <c r="AT135" s="14" t="s">
        <v>160</v>
      </c>
      <c r="AU135" s="14" t="s">
        <v>81</v>
      </c>
    </row>
    <row r="136" spans="2:65" s="1" customFormat="1">
      <c r="B136" s="29"/>
      <c r="D136" s="141" t="s">
        <v>143</v>
      </c>
      <c r="F136" s="142" t="s">
        <v>808</v>
      </c>
      <c r="I136" s="143"/>
      <c r="L136" s="29"/>
      <c r="M136" s="144"/>
      <c r="T136" s="53"/>
      <c r="AT136" s="14" t="s">
        <v>143</v>
      </c>
      <c r="AU136" s="14" t="s">
        <v>81</v>
      </c>
    </row>
    <row r="137" spans="2:65" s="11" customFormat="1">
      <c r="B137" s="150"/>
      <c r="D137" s="141" t="s">
        <v>167</v>
      </c>
      <c r="E137" s="151" t="s">
        <v>180</v>
      </c>
      <c r="F137" s="152" t="s">
        <v>809</v>
      </c>
      <c r="H137" s="153">
        <v>258</v>
      </c>
      <c r="I137" s="154"/>
      <c r="L137" s="150"/>
      <c r="M137" s="155"/>
      <c r="T137" s="156"/>
      <c r="AT137" s="151" t="s">
        <v>167</v>
      </c>
      <c r="AU137" s="151" t="s">
        <v>81</v>
      </c>
      <c r="AV137" s="11" t="s">
        <v>90</v>
      </c>
      <c r="AW137" s="11" t="s">
        <v>30</v>
      </c>
      <c r="AX137" s="11" t="s">
        <v>73</v>
      </c>
      <c r="AY137" s="151" t="s">
        <v>136</v>
      </c>
    </row>
    <row r="138" spans="2:65" s="11" customFormat="1">
      <c r="B138" s="150"/>
      <c r="D138" s="141" t="s">
        <v>167</v>
      </c>
      <c r="E138" s="151" t="s">
        <v>777</v>
      </c>
      <c r="F138" s="152" t="s">
        <v>810</v>
      </c>
      <c r="H138" s="153">
        <v>6336</v>
      </c>
      <c r="I138" s="154"/>
      <c r="L138" s="150"/>
      <c r="M138" s="155"/>
      <c r="T138" s="156"/>
      <c r="AT138" s="151" t="s">
        <v>167</v>
      </c>
      <c r="AU138" s="151" t="s">
        <v>81</v>
      </c>
      <c r="AV138" s="11" t="s">
        <v>90</v>
      </c>
      <c r="AW138" s="11" t="s">
        <v>30</v>
      </c>
      <c r="AX138" s="11" t="s">
        <v>73</v>
      </c>
      <c r="AY138" s="151" t="s">
        <v>136</v>
      </c>
    </row>
    <row r="139" spans="2:65" s="11" customFormat="1">
      <c r="B139" s="150"/>
      <c r="D139" s="141" t="s">
        <v>167</v>
      </c>
      <c r="E139" s="151" t="s">
        <v>811</v>
      </c>
      <c r="F139" s="152" t="s">
        <v>812</v>
      </c>
      <c r="H139" s="153">
        <v>6594</v>
      </c>
      <c r="I139" s="154"/>
      <c r="L139" s="150"/>
      <c r="M139" s="155"/>
      <c r="T139" s="156"/>
      <c r="AT139" s="151" t="s">
        <v>167</v>
      </c>
      <c r="AU139" s="151" t="s">
        <v>81</v>
      </c>
      <c r="AV139" s="11" t="s">
        <v>90</v>
      </c>
      <c r="AW139" s="11" t="s">
        <v>30</v>
      </c>
      <c r="AX139" s="11" t="s">
        <v>81</v>
      </c>
      <c r="AY139" s="151" t="s">
        <v>136</v>
      </c>
    </row>
    <row r="140" spans="2:65" s="1" customFormat="1" ht="16.5" customHeight="1">
      <c r="B140" s="29"/>
      <c r="C140" s="128" t="s">
        <v>204</v>
      </c>
      <c r="D140" s="128" t="s">
        <v>137</v>
      </c>
      <c r="E140" s="129" t="s">
        <v>813</v>
      </c>
      <c r="F140" s="130" t="s">
        <v>770</v>
      </c>
      <c r="G140" s="131" t="s">
        <v>216</v>
      </c>
      <c r="H140" s="132">
        <v>2.85</v>
      </c>
      <c r="I140" s="133"/>
      <c r="J140" s="134">
        <f>ROUND(I140*H140,2)</f>
        <v>0</v>
      </c>
      <c r="K140" s="130" t="s">
        <v>141</v>
      </c>
      <c r="L140" s="29"/>
      <c r="M140" s="135" t="s">
        <v>1</v>
      </c>
      <c r="N140" s="136" t="s">
        <v>38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135</v>
      </c>
      <c r="AT140" s="139" t="s">
        <v>137</v>
      </c>
      <c r="AU140" s="139" t="s">
        <v>81</v>
      </c>
      <c r="AY140" s="14" t="s">
        <v>136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4" t="s">
        <v>81</v>
      </c>
      <c r="BK140" s="140">
        <f>ROUND(I140*H140,2)</f>
        <v>0</v>
      </c>
      <c r="BL140" s="14" t="s">
        <v>135</v>
      </c>
      <c r="BM140" s="139" t="s">
        <v>855</v>
      </c>
    </row>
    <row r="141" spans="2:65" s="1" customFormat="1" ht="24.2" customHeight="1">
      <c r="B141" s="29"/>
      <c r="C141" s="128" t="s">
        <v>209</v>
      </c>
      <c r="D141" s="128" t="s">
        <v>137</v>
      </c>
      <c r="E141" s="129" t="s">
        <v>491</v>
      </c>
      <c r="F141" s="130" t="s">
        <v>492</v>
      </c>
      <c r="G141" s="131" t="s">
        <v>289</v>
      </c>
      <c r="H141" s="132">
        <v>7616</v>
      </c>
      <c r="I141" s="133"/>
      <c r="J141" s="134">
        <f>ROUND(I141*H141,2)</f>
        <v>0</v>
      </c>
      <c r="K141" s="130" t="s">
        <v>158</v>
      </c>
      <c r="L141" s="29"/>
      <c r="M141" s="135" t="s">
        <v>1</v>
      </c>
      <c r="N141" s="136" t="s">
        <v>38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AR141" s="139" t="s">
        <v>135</v>
      </c>
      <c r="AT141" s="139" t="s">
        <v>137</v>
      </c>
      <c r="AU141" s="139" t="s">
        <v>81</v>
      </c>
      <c r="AY141" s="14" t="s">
        <v>136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4" t="s">
        <v>81</v>
      </c>
      <c r="BK141" s="140">
        <f>ROUND(I141*H141,2)</f>
        <v>0</v>
      </c>
      <c r="BL141" s="14" t="s">
        <v>135</v>
      </c>
      <c r="BM141" s="139" t="s">
        <v>856</v>
      </c>
    </row>
    <row r="142" spans="2:65" s="1" customFormat="1">
      <c r="B142" s="29"/>
      <c r="D142" s="148" t="s">
        <v>160</v>
      </c>
      <c r="F142" s="149" t="s">
        <v>494</v>
      </c>
      <c r="I142" s="143"/>
      <c r="L142" s="29"/>
      <c r="M142" s="144"/>
      <c r="T142" s="53"/>
      <c r="AT142" s="14" t="s">
        <v>160</v>
      </c>
      <c r="AU142" s="14" t="s">
        <v>81</v>
      </c>
    </row>
    <row r="143" spans="2:65" s="1" customFormat="1">
      <c r="B143" s="29"/>
      <c r="D143" s="141" t="s">
        <v>143</v>
      </c>
      <c r="F143" s="142" t="s">
        <v>816</v>
      </c>
      <c r="I143" s="143"/>
      <c r="L143" s="29"/>
      <c r="M143" s="144"/>
      <c r="T143" s="53"/>
      <c r="AT143" s="14" t="s">
        <v>143</v>
      </c>
      <c r="AU143" s="14" t="s">
        <v>81</v>
      </c>
    </row>
    <row r="144" spans="2:65" s="11" customFormat="1">
      <c r="B144" s="150"/>
      <c r="D144" s="141" t="s">
        <v>167</v>
      </c>
      <c r="E144" s="151" t="s">
        <v>310</v>
      </c>
      <c r="F144" s="152" t="s">
        <v>817</v>
      </c>
      <c r="H144" s="153">
        <v>3392</v>
      </c>
      <c r="I144" s="154"/>
      <c r="L144" s="150"/>
      <c r="M144" s="155"/>
      <c r="T144" s="156"/>
      <c r="AT144" s="151" t="s">
        <v>167</v>
      </c>
      <c r="AU144" s="151" t="s">
        <v>81</v>
      </c>
      <c r="AV144" s="11" t="s">
        <v>90</v>
      </c>
      <c r="AW144" s="11" t="s">
        <v>30</v>
      </c>
      <c r="AX144" s="11" t="s">
        <v>73</v>
      </c>
      <c r="AY144" s="151" t="s">
        <v>136</v>
      </c>
    </row>
    <row r="145" spans="2:65" s="11" customFormat="1">
      <c r="B145" s="150"/>
      <c r="D145" s="141" t="s">
        <v>167</v>
      </c>
      <c r="E145" s="151" t="s">
        <v>779</v>
      </c>
      <c r="F145" s="152" t="s">
        <v>818</v>
      </c>
      <c r="H145" s="153">
        <v>4224</v>
      </c>
      <c r="I145" s="154"/>
      <c r="L145" s="150"/>
      <c r="M145" s="155"/>
      <c r="T145" s="156"/>
      <c r="AT145" s="151" t="s">
        <v>167</v>
      </c>
      <c r="AU145" s="151" t="s">
        <v>81</v>
      </c>
      <c r="AV145" s="11" t="s">
        <v>90</v>
      </c>
      <c r="AW145" s="11" t="s">
        <v>30</v>
      </c>
      <c r="AX145" s="11" t="s">
        <v>73</v>
      </c>
      <c r="AY145" s="151" t="s">
        <v>136</v>
      </c>
    </row>
    <row r="146" spans="2:65" s="11" customFormat="1">
      <c r="B146" s="150"/>
      <c r="D146" s="141" t="s">
        <v>167</v>
      </c>
      <c r="E146" s="151" t="s">
        <v>819</v>
      </c>
      <c r="F146" s="152" t="s">
        <v>820</v>
      </c>
      <c r="H146" s="153">
        <v>7616</v>
      </c>
      <c r="I146" s="154"/>
      <c r="L146" s="150"/>
      <c r="M146" s="155"/>
      <c r="T146" s="156"/>
      <c r="AT146" s="151" t="s">
        <v>167</v>
      </c>
      <c r="AU146" s="151" t="s">
        <v>81</v>
      </c>
      <c r="AV146" s="11" t="s">
        <v>90</v>
      </c>
      <c r="AW146" s="11" t="s">
        <v>30</v>
      </c>
      <c r="AX146" s="11" t="s">
        <v>81</v>
      </c>
      <c r="AY146" s="151" t="s">
        <v>136</v>
      </c>
    </row>
    <row r="147" spans="2:65" s="1" customFormat="1" ht="16.5" customHeight="1">
      <c r="B147" s="29"/>
      <c r="C147" s="160" t="s">
        <v>213</v>
      </c>
      <c r="D147" s="160" t="s">
        <v>140</v>
      </c>
      <c r="E147" s="161" t="s">
        <v>499</v>
      </c>
      <c r="F147" s="162" t="s">
        <v>500</v>
      </c>
      <c r="G147" s="163" t="s">
        <v>318</v>
      </c>
      <c r="H147" s="164">
        <v>15.231999999999999</v>
      </c>
      <c r="I147" s="165"/>
      <c r="J147" s="166">
        <f>ROUND(I147*H147,2)</f>
        <v>0</v>
      </c>
      <c r="K147" s="162" t="s">
        <v>141</v>
      </c>
      <c r="L147" s="167"/>
      <c r="M147" s="168" t="s">
        <v>1</v>
      </c>
      <c r="N147" s="169" t="s">
        <v>38</v>
      </c>
      <c r="P147" s="137">
        <f>O147*H147</f>
        <v>0</v>
      </c>
      <c r="Q147" s="137">
        <v>1E-3</v>
      </c>
      <c r="R147" s="137">
        <f>Q147*H147</f>
        <v>1.5231999999999999E-2</v>
      </c>
      <c r="S147" s="137">
        <v>0</v>
      </c>
      <c r="T147" s="138">
        <f>S147*H147</f>
        <v>0</v>
      </c>
      <c r="AR147" s="139" t="s">
        <v>193</v>
      </c>
      <c r="AT147" s="139" t="s">
        <v>140</v>
      </c>
      <c r="AU147" s="139" t="s">
        <v>81</v>
      </c>
      <c r="AY147" s="14" t="s">
        <v>136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4" t="s">
        <v>81</v>
      </c>
      <c r="BK147" s="140">
        <f>ROUND(I147*H147,2)</f>
        <v>0</v>
      </c>
      <c r="BL147" s="14" t="s">
        <v>135</v>
      </c>
      <c r="BM147" s="139" t="s">
        <v>857</v>
      </c>
    </row>
    <row r="148" spans="2:65" s="1" customFormat="1">
      <c r="B148" s="29"/>
      <c r="D148" s="141" t="s">
        <v>143</v>
      </c>
      <c r="F148" s="142" t="s">
        <v>822</v>
      </c>
      <c r="I148" s="143"/>
      <c r="L148" s="29"/>
      <c r="M148" s="144"/>
      <c r="T148" s="53"/>
      <c r="AT148" s="14" t="s">
        <v>143</v>
      </c>
      <c r="AU148" s="14" t="s">
        <v>81</v>
      </c>
    </row>
    <row r="149" spans="2:65" s="11" customFormat="1">
      <c r="B149" s="150"/>
      <c r="D149" s="141" t="s">
        <v>167</v>
      </c>
      <c r="E149" s="151" t="s">
        <v>315</v>
      </c>
      <c r="F149" s="152" t="s">
        <v>823</v>
      </c>
      <c r="H149" s="153">
        <v>15.231999999999999</v>
      </c>
      <c r="I149" s="154"/>
      <c r="L149" s="150"/>
      <c r="M149" s="155"/>
      <c r="T149" s="156"/>
      <c r="AT149" s="151" t="s">
        <v>167</v>
      </c>
      <c r="AU149" s="151" t="s">
        <v>81</v>
      </c>
      <c r="AV149" s="11" t="s">
        <v>90</v>
      </c>
      <c r="AW149" s="11" t="s">
        <v>30</v>
      </c>
      <c r="AX149" s="11" t="s">
        <v>81</v>
      </c>
      <c r="AY149" s="151" t="s">
        <v>136</v>
      </c>
    </row>
    <row r="150" spans="2:65" s="1" customFormat="1" ht="21.75" customHeight="1">
      <c r="B150" s="29"/>
      <c r="C150" s="128" t="s">
        <v>193</v>
      </c>
      <c r="D150" s="128" t="s">
        <v>137</v>
      </c>
      <c r="E150" s="129" t="s">
        <v>386</v>
      </c>
      <c r="F150" s="130" t="s">
        <v>387</v>
      </c>
      <c r="G150" s="131" t="s">
        <v>380</v>
      </c>
      <c r="H150" s="132">
        <v>558.6</v>
      </c>
      <c r="I150" s="133"/>
      <c r="J150" s="134">
        <f>ROUND(I150*H150,2)</f>
        <v>0</v>
      </c>
      <c r="K150" s="130" t="s">
        <v>158</v>
      </c>
      <c r="L150" s="29"/>
      <c r="M150" s="135" t="s">
        <v>1</v>
      </c>
      <c r="N150" s="136" t="s">
        <v>38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135</v>
      </c>
      <c r="AT150" s="139" t="s">
        <v>137</v>
      </c>
      <c r="AU150" s="139" t="s">
        <v>81</v>
      </c>
      <c r="AY150" s="14" t="s">
        <v>136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4" t="s">
        <v>81</v>
      </c>
      <c r="BK150" s="140">
        <f>ROUND(I150*H150,2)</f>
        <v>0</v>
      </c>
      <c r="BL150" s="14" t="s">
        <v>135</v>
      </c>
      <c r="BM150" s="139" t="s">
        <v>858</v>
      </c>
    </row>
    <row r="151" spans="2:65" s="1" customFormat="1">
      <c r="B151" s="29"/>
      <c r="D151" s="148" t="s">
        <v>160</v>
      </c>
      <c r="F151" s="149" t="s">
        <v>389</v>
      </c>
      <c r="I151" s="143"/>
      <c r="L151" s="29"/>
      <c r="M151" s="144"/>
      <c r="T151" s="53"/>
      <c r="AT151" s="14" t="s">
        <v>160</v>
      </c>
      <c r="AU151" s="14" t="s">
        <v>81</v>
      </c>
    </row>
    <row r="152" spans="2:65" s="1" customFormat="1">
      <c r="B152" s="29"/>
      <c r="D152" s="141" t="s">
        <v>143</v>
      </c>
      <c r="F152" s="142" t="s">
        <v>825</v>
      </c>
      <c r="I152" s="143"/>
      <c r="L152" s="29"/>
      <c r="M152" s="144"/>
      <c r="T152" s="53"/>
      <c r="AT152" s="14" t="s">
        <v>143</v>
      </c>
      <c r="AU152" s="14" t="s">
        <v>81</v>
      </c>
    </row>
    <row r="153" spans="2:65" s="11" customFormat="1">
      <c r="B153" s="150"/>
      <c r="D153" s="141" t="s">
        <v>167</v>
      </c>
      <c r="E153" s="151" t="s">
        <v>321</v>
      </c>
      <c r="F153" s="152" t="s">
        <v>826</v>
      </c>
      <c r="H153" s="153">
        <v>152.63999999999999</v>
      </c>
      <c r="I153" s="154"/>
      <c r="L153" s="150"/>
      <c r="M153" s="155"/>
      <c r="T153" s="156"/>
      <c r="AT153" s="151" t="s">
        <v>167</v>
      </c>
      <c r="AU153" s="151" t="s">
        <v>81</v>
      </c>
      <c r="AV153" s="11" t="s">
        <v>90</v>
      </c>
      <c r="AW153" s="11" t="s">
        <v>30</v>
      </c>
      <c r="AX153" s="11" t="s">
        <v>73</v>
      </c>
      <c r="AY153" s="151" t="s">
        <v>136</v>
      </c>
    </row>
    <row r="154" spans="2:65" s="11" customFormat="1">
      <c r="B154" s="150"/>
      <c r="D154" s="141" t="s">
        <v>167</v>
      </c>
      <c r="E154" s="151" t="s">
        <v>781</v>
      </c>
      <c r="F154" s="152" t="s">
        <v>827</v>
      </c>
      <c r="H154" s="153">
        <v>380.16</v>
      </c>
      <c r="I154" s="154"/>
      <c r="L154" s="150"/>
      <c r="M154" s="155"/>
      <c r="T154" s="156"/>
      <c r="AT154" s="151" t="s">
        <v>167</v>
      </c>
      <c r="AU154" s="151" t="s">
        <v>81</v>
      </c>
      <c r="AV154" s="11" t="s">
        <v>90</v>
      </c>
      <c r="AW154" s="11" t="s">
        <v>30</v>
      </c>
      <c r="AX154" s="11" t="s">
        <v>73</v>
      </c>
      <c r="AY154" s="151" t="s">
        <v>136</v>
      </c>
    </row>
    <row r="155" spans="2:65" s="11" customFormat="1">
      <c r="B155" s="150"/>
      <c r="D155" s="141" t="s">
        <v>167</v>
      </c>
      <c r="E155" s="151" t="s">
        <v>783</v>
      </c>
      <c r="F155" s="152" t="s">
        <v>828</v>
      </c>
      <c r="H155" s="153">
        <v>25.8</v>
      </c>
      <c r="I155" s="154"/>
      <c r="L155" s="150"/>
      <c r="M155" s="155"/>
      <c r="T155" s="156"/>
      <c r="AT155" s="151" t="s">
        <v>167</v>
      </c>
      <c r="AU155" s="151" t="s">
        <v>81</v>
      </c>
      <c r="AV155" s="11" t="s">
        <v>90</v>
      </c>
      <c r="AW155" s="11" t="s">
        <v>30</v>
      </c>
      <c r="AX155" s="11" t="s">
        <v>73</v>
      </c>
      <c r="AY155" s="151" t="s">
        <v>136</v>
      </c>
    </row>
    <row r="156" spans="2:65" s="11" customFormat="1">
      <c r="B156" s="150"/>
      <c r="D156" s="141" t="s">
        <v>167</v>
      </c>
      <c r="E156" s="151" t="s">
        <v>829</v>
      </c>
      <c r="F156" s="152" t="s">
        <v>830</v>
      </c>
      <c r="H156" s="153">
        <v>558.6</v>
      </c>
      <c r="I156" s="154"/>
      <c r="L156" s="150"/>
      <c r="M156" s="155"/>
      <c r="T156" s="156"/>
      <c r="AT156" s="151" t="s">
        <v>167</v>
      </c>
      <c r="AU156" s="151" t="s">
        <v>81</v>
      </c>
      <c r="AV156" s="11" t="s">
        <v>90</v>
      </c>
      <c r="AW156" s="11" t="s">
        <v>30</v>
      </c>
      <c r="AX156" s="11" t="s">
        <v>81</v>
      </c>
      <c r="AY156" s="151" t="s">
        <v>136</v>
      </c>
    </row>
    <row r="157" spans="2:65" s="1" customFormat="1" ht="16.5" customHeight="1">
      <c r="B157" s="29"/>
      <c r="C157" s="160" t="s">
        <v>323</v>
      </c>
      <c r="D157" s="160" t="s">
        <v>140</v>
      </c>
      <c r="E157" s="161" t="s">
        <v>394</v>
      </c>
      <c r="F157" s="162" t="s">
        <v>395</v>
      </c>
      <c r="G157" s="163" t="s">
        <v>380</v>
      </c>
      <c r="H157" s="164">
        <v>558.6</v>
      </c>
      <c r="I157" s="165"/>
      <c r="J157" s="166">
        <f>ROUND(I157*H157,2)</f>
        <v>0</v>
      </c>
      <c r="K157" s="162" t="s">
        <v>141</v>
      </c>
      <c r="L157" s="167"/>
      <c r="M157" s="168" t="s">
        <v>1</v>
      </c>
      <c r="N157" s="169" t="s">
        <v>38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193</v>
      </c>
      <c r="AT157" s="139" t="s">
        <v>140</v>
      </c>
      <c r="AU157" s="139" t="s">
        <v>81</v>
      </c>
      <c r="AY157" s="14" t="s">
        <v>136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4" t="s">
        <v>81</v>
      </c>
      <c r="BK157" s="140">
        <f>ROUND(I157*H157,2)</f>
        <v>0</v>
      </c>
      <c r="BL157" s="14" t="s">
        <v>135</v>
      </c>
      <c r="BM157" s="139" t="s">
        <v>859</v>
      </c>
    </row>
    <row r="158" spans="2:65" s="11" customFormat="1">
      <c r="B158" s="150"/>
      <c r="D158" s="141" t="s">
        <v>167</v>
      </c>
      <c r="E158" s="151" t="s">
        <v>329</v>
      </c>
      <c r="F158" s="152" t="s">
        <v>832</v>
      </c>
      <c r="H158" s="153">
        <v>558.6</v>
      </c>
      <c r="I158" s="154"/>
      <c r="L158" s="150"/>
      <c r="M158" s="155"/>
      <c r="T158" s="156"/>
      <c r="AT158" s="151" t="s">
        <v>167</v>
      </c>
      <c r="AU158" s="151" t="s">
        <v>81</v>
      </c>
      <c r="AV158" s="11" t="s">
        <v>90</v>
      </c>
      <c r="AW158" s="11" t="s">
        <v>30</v>
      </c>
      <c r="AX158" s="11" t="s">
        <v>81</v>
      </c>
      <c r="AY158" s="151" t="s">
        <v>136</v>
      </c>
    </row>
    <row r="159" spans="2:65" s="1" customFormat="1" ht="16.5" customHeight="1">
      <c r="B159" s="29"/>
      <c r="C159" s="128" t="s">
        <v>330</v>
      </c>
      <c r="D159" s="128" t="s">
        <v>137</v>
      </c>
      <c r="E159" s="129" t="s">
        <v>399</v>
      </c>
      <c r="F159" s="130" t="s">
        <v>400</v>
      </c>
      <c r="G159" s="131" t="s">
        <v>380</v>
      </c>
      <c r="H159" s="132">
        <v>558.6</v>
      </c>
      <c r="I159" s="133"/>
      <c r="J159" s="134">
        <f>ROUND(I159*H159,2)</f>
        <v>0</v>
      </c>
      <c r="K159" s="130" t="s">
        <v>158</v>
      </c>
      <c r="L159" s="29"/>
      <c r="M159" s="135" t="s">
        <v>1</v>
      </c>
      <c r="N159" s="136" t="s">
        <v>38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AR159" s="139" t="s">
        <v>135</v>
      </c>
      <c r="AT159" s="139" t="s">
        <v>137</v>
      </c>
      <c r="AU159" s="139" t="s">
        <v>81</v>
      </c>
      <c r="AY159" s="14" t="s">
        <v>136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4" t="s">
        <v>81</v>
      </c>
      <c r="BK159" s="140">
        <f>ROUND(I159*H159,2)</f>
        <v>0</v>
      </c>
      <c r="BL159" s="14" t="s">
        <v>135</v>
      </c>
      <c r="BM159" s="139" t="s">
        <v>860</v>
      </c>
    </row>
    <row r="160" spans="2:65" s="1" customFormat="1">
      <c r="B160" s="29"/>
      <c r="D160" s="148" t="s">
        <v>160</v>
      </c>
      <c r="F160" s="149" t="s">
        <v>402</v>
      </c>
      <c r="I160" s="143"/>
      <c r="L160" s="29"/>
      <c r="M160" s="144"/>
      <c r="T160" s="53"/>
      <c r="AT160" s="14" t="s">
        <v>160</v>
      </c>
      <c r="AU160" s="14" t="s">
        <v>81</v>
      </c>
    </row>
    <row r="161" spans="2:65" s="11" customFormat="1">
      <c r="B161" s="150"/>
      <c r="D161" s="141" t="s">
        <v>167</v>
      </c>
      <c r="E161" s="151" t="s">
        <v>335</v>
      </c>
      <c r="F161" s="152" t="s">
        <v>832</v>
      </c>
      <c r="H161" s="153">
        <v>558.6</v>
      </c>
      <c r="I161" s="154"/>
      <c r="L161" s="150"/>
      <c r="M161" s="155"/>
      <c r="T161" s="156"/>
      <c r="AT161" s="151" t="s">
        <v>167</v>
      </c>
      <c r="AU161" s="151" t="s">
        <v>81</v>
      </c>
      <c r="AV161" s="11" t="s">
        <v>90</v>
      </c>
      <c r="AW161" s="11" t="s">
        <v>30</v>
      </c>
      <c r="AX161" s="11" t="s">
        <v>81</v>
      </c>
      <c r="AY161" s="151" t="s">
        <v>136</v>
      </c>
    </row>
    <row r="162" spans="2:65" s="1" customFormat="1" ht="24.2" customHeight="1">
      <c r="B162" s="29"/>
      <c r="C162" s="128" t="s">
        <v>337</v>
      </c>
      <c r="D162" s="128" t="s">
        <v>137</v>
      </c>
      <c r="E162" s="129" t="s">
        <v>653</v>
      </c>
      <c r="F162" s="130" t="s">
        <v>654</v>
      </c>
      <c r="G162" s="131" t="s">
        <v>157</v>
      </c>
      <c r="H162" s="132">
        <v>4106</v>
      </c>
      <c r="I162" s="133"/>
      <c r="J162" s="134">
        <f>ROUND(I162*H162,2)</f>
        <v>0</v>
      </c>
      <c r="K162" s="130" t="s">
        <v>158</v>
      </c>
      <c r="L162" s="29"/>
      <c r="M162" s="135" t="s">
        <v>1</v>
      </c>
      <c r="N162" s="136" t="s">
        <v>38</v>
      </c>
      <c r="P162" s="137">
        <f>O162*H162</f>
        <v>0</v>
      </c>
      <c r="Q162" s="137">
        <v>0</v>
      </c>
      <c r="R162" s="137">
        <f>Q162*H162</f>
        <v>0</v>
      </c>
      <c r="S162" s="137">
        <v>0</v>
      </c>
      <c r="T162" s="138">
        <f>S162*H162</f>
        <v>0</v>
      </c>
      <c r="AR162" s="139" t="s">
        <v>135</v>
      </c>
      <c r="AT162" s="139" t="s">
        <v>137</v>
      </c>
      <c r="AU162" s="139" t="s">
        <v>81</v>
      </c>
      <c r="AY162" s="14" t="s">
        <v>136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4" t="s">
        <v>81</v>
      </c>
      <c r="BK162" s="140">
        <f>ROUND(I162*H162,2)</f>
        <v>0</v>
      </c>
      <c r="BL162" s="14" t="s">
        <v>135</v>
      </c>
      <c r="BM162" s="139" t="s">
        <v>861</v>
      </c>
    </row>
    <row r="163" spans="2:65" s="1" customFormat="1">
      <c r="B163" s="29"/>
      <c r="D163" s="148" t="s">
        <v>160</v>
      </c>
      <c r="F163" s="149" t="s">
        <v>656</v>
      </c>
      <c r="I163" s="143"/>
      <c r="L163" s="29"/>
      <c r="M163" s="144"/>
      <c r="T163" s="53"/>
      <c r="AT163" s="14" t="s">
        <v>160</v>
      </c>
      <c r="AU163" s="14" t="s">
        <v>81</v>
      </c>
    </row>
    <row r="164" spans="2:65" s="1" customFormat="1">
      <c r="B164" s="29"/>
      <c r="D164" s="141" t="s">
        <v>143</v>
      </c>
      <c r="F164" s="142" t="s">
        <v>835</v>
      </c>
      <c r="I164" s="143"/>
      <c r="L164" s="29"/>
      <c r="M164" s="144"/>
      <c r="T164" s="53"/>
      <c r="AT164" s="14" t="s">
        <v>143</v>
      </c>
      <c r="AU164" s="14" t="s">
        <v>81</v>
      </c>
    </row>
    <row r="165" spans="2:65" s="11" customFormat="1">
      <c r="B165" s="150"/>
      <c r="D165" s="141" t="s">
        <v>167</v>
      </c>
      <c r="E165" s="151" t="s">
        <v>342</v>
      </c>
      <c r="F165" s="152" t="s">
        <v>836</v>
      </c>
      <c r="H165" s="153">
        <v>1908</v>
      </c>
      <c r="I165" s="154"/>
      <c r="L165" s="150"/>
      <c r="M165" s="155"/>
      <c r="T165" s="156"/>
      <c r="AT165" s="151" t="s">
        <v>167</v>
      </c>
      <c r="AU165" s="151" t="s">
        <v>81</v>
      </c>
      <c r="AV165" s="11" t="s">
        <v>90</v>
      </c>
      <c r="AW165" s="11" t="s">
        <v>30</v>
      </c>
      <c r="AX165" s="11" t="s">
        <v>73</v>
      </c>
      <c r="AY165" s="151" t="s">
        <v>136</v>
      </c>
    </row>
    <row r="166" spans="2:65" s="11" customFormat="1">
      <c r="B166" s="150"/>
      <c r="D166" s="141" t="s">
        <v>167</v>
      </c>
      <c r="E166" s="151" t="s">
        <v>785</v>
      </c>
      <c r="F166" s="152" t="s">
        <v>837</v>
      </c>
      <c r="H166" s="153">
        <v>2112</v>
      </c>
      <c r="I166" s="154"/>
      <c r="L166" s="150"/>
      <c r="M166" s="155"/>
      <c r="T166" s="156"/>
      <c r="AT166" s="151" t="s">
        <v>167</v>
      </c>
      <c r="AU166" s="151" t="s">
        <v>81</v>
      </c>
      <c r="AV166" s="11" t="s">
        <v>90</v>
      </c>
      <c r="AW166" s="11" t="s">
        <v>30</v>
      </c>
      <c r="AX166" s="11" t="s">
        <v>73</v>
      </c>
      <c r="AY166" s="151" t="s">
        <v>136</v>
      </c>
    </row>
    <row r="167" spans="2:65" s="11" customFormat="1">
      <c r="B167" s="150"/>
      <c r="D167" s="141" t="s">
        <v>167</v>
      </c>
      <c r="E167" s="151" t="s">
        <v>787</v>
      </c>
      <c r="F167" s="152" t="s">
        <v>838</v>
      </c>
      <c r="H167" s="153">
        <v>86</v>
      </c>
      <c r="I167" s="154"/>
      <c r="L167" s="150"/>
      <c r="M167" s="155"/>
      <c r="T167" s="156"/>
      <c r="AT167" s="151" t="s">
        <v>167</v>
      </c>
      <c r="AU167" s="151" t="s">
        <v>81</v>
      </c>
      <c r="AV167" s="11" t="s">
        <v>90</v>
      </c>
      <c r="AW167" s="11" t="s">
        <v>30</v>
      </c>
      <c r="AX167" s="11" t="s">
        <v>73</v>
      </c>
      <c r="AY167" s="151" t="s">
        <v>136</v>
      </c>
    </row>
    <row r="168" spans="2:65" s="11" customFormat="1">
      <c r="B168" s="150"/>
      <c r="D168" s="141" t="s">
        <v>167</v>
      </c>
      <c r="E168" s="151" t="s">
        <v>839</v>
      </c>
      <c r="F168" s="152" t="s">
        <v>840</v>
      </c>
      <c r="H168" s="153">
        <v>4106</v>
      </c>
      <c r="I168" s="154"/>
      <c r="L168" s="150"/>
      <c r="M168" s="155"/>
      <c r="T168" s="156"/>
      <c r="AT168" s="151" t="s">
        <v>167</v>
      </c>
      <c r="AU168" s="151" t="s">
        <v>81</v>
      </c>
      <c r="AV168" s="11" t="s">
        <v>90</v>
      </c>
      <c r="AW168" s="11" t="s">
        <v>30</v>
      </c>
      <c r="AX168" s="11" t="s">
        <v>81</v>
      </c>
      <c r="AY168" s="151" t="s">
        <v>136</v>
      </c>
    </row>
    <row r="169" spans="2:65" s="1" customFormat="1" ht="16.5" customHeight="1">
      <c r="B169" s="29"/>
      <c r="C169" s="160" t="s">
        <v>8</v>
      </c>
      <c r="D169" s="160" t="s">
        <v>140</v>
      </c>
      <c r="E169" s="161" t="s">
        <v>378</v>
      </c>
      <c r="F169" s="162" t="s">
        <v>379</v>
      </c>
      <c r="G169" s="163" t="s">
        <v>380</v>
      </c>
      <c r="H169" s="164">
        <v>410.6</v>
      </c>
      <c r="I169" s="165"/>
      <c r="J169" s="166">
        <f>ROUND(I169*H169,2)</f>
        <v>0</v>
      </c>
      <c r="K169" s="162" t="s">
        <v>141</v>
      </c>
      <c r="L169" s="167"/>
      <c r="M169" s="168" t="s">
        <v>1</v>
      </c>
      <c r="N169" s="169" t="s">
        <v>38</v>
      </c>
      <c r="P169" s="137">
        <f>O169*H169</f>
        <v>0</v>
      </c>
      <c r="Q169" s="137">
        <v>0.6</v>
      </c>
      <c r="R169" s="137">
        <f>Q169*H169</f>
        <v>246.36</v>
      </c>
      <c r="S169" s="137">
        <v>0</v>
      </c>
      <c r="T169" s="138">
        <f>S169*H169</f>
        <v>0</v>
      </c>
      <c r="AR169" s="139" t="s">
        <v>193</v>
      </c>
      <c r="AT169" s="139" t="s">
        <v>140</v>
      </c>
      <c r="AU169" s="139" t="s">
        <v>81</v>
      </c>
      <c r="AY169" s="14" t="s">
        <v>136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4" t="s">
        <v>81</v>
      </c>
      <c r="BK169" s="140">
        <f>ROUND(I169*H169,2)</f>
        <v>0</v>
      </c>
      <c r="BL169" s="14" t="s">
        <v>135</v>
      </c>
      <c r="BM169" s="139" t="s">
        <v>862</v>
      </c>
    </row>
    <row r="170" spans="2:65" s="1" customFormat="1">
      <c r="B170" s="29"/>
      <c r="D170" s="141" t="s">
        <v>143</v>
      </c>
      <c r="F170" s="142" t="s">
        <v>842</v>
      </c>
      <c r="I170" s="143"/>
      <c r="L170" s="29"/>
      <c r="M170" s="144"/>
      <c r="T170" s="53"/>
      <c r="AT170" s="14" t="s">
        <v>143</v>
      </c>
      <c r="AU170" s="14" t="s">
        <v>81</v>
      </c>
    </row>
    <row r="171" spans="2:65" s="11" customFormat="1">
      <c r="B171" s="150"/>
      <c r="D171" s="141" t="s">
        <v>167</v>
      </c>
      <c r="E171" s="151" t="s">
        <v>348</v>
      </c>
      <c r="F171" s="152" t="s">
        <v>843</v>
      </c>
      <c r="H171" s="153">
        <v>410.6</v>
      </c>
      <c r="I171" s="154"/>
      <c r="L171" s="150"/>
      <c r="M171" s="155"/>
      <c r="T171" s="156"/>
      <c r="AT171" s="151" t="s">
        <v>167</v>
      </c>
      <c r="AU171" s="151" t="s">
        <v>81</v>
      </c>
      <c r="AV171" s="11" t="s">
        <v>90</v>
      </c>
      <c r="AW171" s="11" t="s">
        <v>30</v>
      </c>
      <c r="AX171" s="11" t="s">
        <v>81</v>
      </c>
      <c r="AY171" s="151" t="s">
        <v>136</v>
      </c>
    </row>
    <row r="172" spans="2:65" s="1" customFormat="1" ht="24.2" customHeight="1">
      <c r="B172" s="29"/>
      <c r="C172" s="128" t="s">
        <v>350</v>
      </c>
      <c r="D172" s="128" t="s">
        <v>137</v>
      </c>
      <c r="E172" s="129" t="s">
        <v>214</v>
      </c>
      <c r="F172" s="130" t="s">
        <v>215</v>
      </c>
      <c r="G172" s="131" t="s">
        <v>216</v>
      </c>
      <c r="H172" s="132">
        <v>246.37522999999999</v>
      </c>
      <c r="I172" s="133"/>
      <c r="J172" s="134">
        <f>ROUND(I172*H172,2)</f>
        <v>0</v>
      </c>
      <c r="K172" s="130" t="s">
        <v>158</v>
      </c>
      <c r="L172" s="29"/>
      <c r="M172" s="135" t="s">
        <v>1</v>
      </c>
      <c r="N172" s="136" t="s">
        <v>38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AR172" s="139" t="s">
        <v>135</v>
      </c>
      <c r="AT172" s="139" t="s">
        <v>137</v>
      </c>
      <c r="AU172" s="139" t="s">
        <v>81</v>
      </c>
      <c r="AY172" s="14" t="s">
        <v>136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4" t="s">
        <v>81</v>
      </c>
      <c r="BK172" s="140">
        <f>ROUND(I172*H172,2)</f>
        <v>0</v>
      </c>
      <c r="BL172" s="14" t="s">
        <v>135</v>
      </c>
      <c r="BM172" s="139" t="s">
        <v>863</v>
      </c>
    </row>
    <row r="173" spans="2:65" s="1" customFormat="1">
      <c r="B173" s="29"/>
      <c r="D173" s="148" t="s">
        <v>160</v>
      </c>
      <c r="F173" s="149" t="s">
        <v>218</v>
      </c>
      <c r="I173" s="143"/>
      <c r="L173" s="29"/>
      <c r="M173" s="144"/>
      <c r="T173" s="53"/>
      <c r="AT173" s="14" t="s">
        <v>160</v>
      </c>
      <c r="AU173" s="14" t="s">
        <v>81</v>
      </c>
    </row>
    <row r="174" spans="2:65" s="12" customFormat="1">
      <c r="B174" s="172"/>
      <c r="D174" s="141" t="s">
        <v>167</v>
      </c>
      <c r="E174" s="173" t="s">
        <v>1</v>
      </c>
      <c r="F174" s="174" t="s">
        <v>433</v>
      </c>
      <c r="H174" s="173" t="s">
        <v>1</v>
      </c>
      <c r="I174" s="175"/>
      <c r="L174" s="172"/>
      <c r="M174" s="176"/>
      <c r="T174" s="177"/>
      <c r="AT174" s="173" t="s">
        <v>167</v>
      </c>
      <c r="AU174" s="173" t="s">
        <v>81</v>
      </c>
      <c r="AV174" s="12" t="s">
        <v>81</v>
      </c>
      <c r="AW174" s="12" t="s">
        <v>30</v>
      </c>
      <c r="AX174" s="12" t="s">
        <v>73</v>
      </c>
      <c r="AY174" s="173" t="s">
        <v>136</v>
      </c>
    </row>
    <row r="175" spans="2:65" s="12" customFormat="1">
      <c r="B175" s="172"/>
      <c r="D175" s="141" t="s">
        <v>167</v>
      </c>
      <c r="E175" s="173" t="s">
        <v>1</v>
      </c>
      <c r="F175" s="174" t="s">
        <v>845</v>
      </c>
      <c r="H175" s="173" t="s">
        <v>1</v>
      </c>
      <c r="I175" s="175"/>
      <c r="L175" s="172"/>
      <c r="M175" s="176"/>
      <c r="T175" s="177"/>
      <c r="AT175" s="173" t="s">
        <v>167</v>
      </c>
      <c r="AU175" s="173" t="s">
        <v>81</v>
      </c>
      <c r="AV175" s="12" t="s">
        <v>81</v>
      </c>
      <c r="AW175" s="12" t="s">
        <v>30</v>
      </c>
      <c r="AX175" s="12" t="s">
        <v>73</v>
      </c>
      <c r="AY175" s="173" t="s">
        <v>136</v>
      </c>
    </row>
    <row r="176" spans="2:65" s="11" customFormat="1">
      <c r="B176" s="150"/>
      <c r="D176" s="141" t="s">
        <v>167</v>
      </c>
      <c r="E176" s="151" t="s">
        <v>355</v>
      </c>
      <c r="F176" s="152" t="s">
        <v>846</v>
      </c>
      <c r="H176" s="153">
        <v>246.37522999999999</v>
      </c>
      <c r="I176" s="154"/>
      <c r="L176" s="150"/>
      <c r="M176" s="157"/>
      <c r="N176" s="158"/>
      <c r="O176" s="158"/>
      <c r="P176" s="158"/>
      <c r="Q176" s="158"/>
      <c r="R176" s="158"/>
      <c r="S176" s="158"/>
      <c r="T176" s="159"/>
      <c r="AT176" s="151" t="s">
        <v>167</v>
      </c>
      <c r="AU176" s="151" t="s">
        <v>81</v>
      </c>
      <c r="AV176" s="11" t="s">
        <v>90</v>
      </c>
      <c r="AW176" s="11" t="s">
        <v>30</v>
      </c>
      <c r="AX176" s="11" t="s">
        <v>81</v>
      </c>
      <c r="AY176" s="151" t="s">
        <v>136</v>
      </c>
    </row>
    <row r="177" spans="2:12" s="1" customFormat="1" ht="6.95" customHeight="1">
      <c r="B177" s="41"/>
      <c r="C177" s="42"/>
      <c r="D177" s="42"/>
      <c r="E177" s="42"/>
      <c r="F177" s="42"/>
      <c r="G177" s="42"/>
      <c r="H177" s="42"/>
      <c r="I177" s="42"/>
      <c r="J177" s="42"/>
      <c r="K177" s="42"/>
      <c r="L177" s="29"/>
    </row>
  </sheetData>
  <sheetProtection algorithmName="SHA-512" hashValue="2RRYvWaoIb6EZ3hJxub7gAVBqYnXbgNdIctmnSOgFVr7bA4R0icdNYIKh5lTb8ZVNT2fhXGjgZkbezqWzZJfew==" saltValue="MbEXNxs31Z2Dl77sog1lduhq5kWz0NETSsS2RiJRf5XiLrqY3MuTeVdpJPoCHktIRfuj5tYqiGYq5paYwtbYNA==" spinCount="100000" sheet="1" objects="1" scenarios="1" formatColumns="0" formatRows="0" autoFilter="0"/>
  <autoFilter ref="C120:K176" xr:uid="{00000000-0009-0000-0000-000007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hyperlinks>
    <hyperlink ref="F124" r:id="rId1" xr:uid="{00000000-0004-0000-0700-000000000000}"/>
    <hyperlink ref="F131" r:id="rId2" xr:uid="{00000000-0004-0000-0700-000001000000}"/>
    <hyperlink ref="F135" r:id="rId3" xr:uid="{00000000-0004-0000-0700-000002000000}"/>
    <hyperlink ref="F142" r:id="rId4" xr:uid="{00000000-0004-0000-0700-000003000000}"/>
    <hyperlink ref="F151" r:id="rId5" xr:uid="{00000000-0004-0000-0700-000004000000}"/>
    <hyperlink ref="F160" r:id="rId6" xr:uid="{00000000-0004-0000-0700-000005000000}"/>
    <hyperlink ref="F163" r:id="rId7" xr:uid="{00000000-0004-0000-0700-000006000000}"/>
    <hyperlink ref="F173" r:id="rId8" xr:uid="{00000000-0004-0000-07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9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4" t="s">
        <v>109</v>
      </c>
      <c r="AZ2" s="170" t="s">
        <v>777</v>
      </c>
      <c r="BA2" s="170" t="s">
        <v>777</v>
      </c>
      <c r="BB2" s="170" t="s">
        <v>1</v>
      </c>
      <c r="BC2" s="170" t="s">
        <v>778</v>
      </c>
      <c r="BD2" s="170" t="s">
        <v>90</v>
      </c>
    </row>
    <row r="3" spans="2:5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  <c r="AZ3" s="170" t="s">
        <v>779</v>
      </c>
      <c r="BA3" s="170" t="s">
        <v>779</v>
      </c>
      <c r="BB3" s="170" t="s">
        <v>1</v>
      </c>
      <c r="BC3" s="170" t="s">
        <v>780</v>
      </c>
      <c r="BD3" s="170" t="s">
        <v>90</v>
      </c>
    </row>
    <row r="4" spans="2:56" ht="24.95" customHeight="1">
      <c r="B4" s="17"/>
      <c r="D4" s="18" t="s">
        <v>113</v>
      </c>
      <c r="L4" s="17"/>
      <c r="M4" s="91" t="s">
        <v>10</v>
      </c>
      <c r="AT4" s="14" t="s">
        <v>4</v>
      </c>
      <c r="AZ4" s="170" t="s">
        <v>781</v>
      </c>
      <c r="BA4" s="170" t="s">
        <v>781</v>
      </c>
      <c r="BB4" s="170" t="s">
        <v>1</v>
      </c>
      <c r="BC4" s="170" t="s">
        <v>786</v>
      </c>
      <c r="BD4" s="170" t="s">
        <v>90</v>
      </c>
    </row>
    <row r="5" spans="2:56" ht="6.95" customHeight="1">
      <c r="B5" s="17"/>
      <c r="L5" s="17"/>
      <c r="AZ5" s="170" t="s">
        <v>783</v>
      </c>
      <c r="BA5" s="170" t="s">
        <v>783</v>
      </c>
      <c r="BB5" s="170" t="s">
        <v>1</v>
      </c>
      <c r="BC5" s="170" t="s">
        <v>864</v>
      </c>
      <c r="BD5" s="170" t="s">
        <v>90</v>
      </c>
    </row>
    <row r="6" spans="2:56" ht="12" customHeight="1">
      <c r="B6" s="17"/>
      <c r="D6" s="24" t="s">
        <v>16</v>
      </c>
      <c r="L6" s="17"/>
      <c r="AZ6" s="170" t="s">
        <v>865</v>
      </c>
      <c r="BA6" s="170" t="s">
        <v>865</v>
      </c>
      <c r="BB6" s="170" t="s">
        <v>1</v>
      </c>
      <c r="BC6" s="170" t="s">
        <v>782</v>
      </c>
      <c r="BD6" s="170" t="s">
        <v>90</v>
      </c>
    </row>
    <row r="7" spans="2:56" ht="16.5" customHeight="1">
      <c r="B7" s="17"/>
      <c r="E7" s="227" t="str">
        <f>'Rekapitulace stavby'!K6</f>
        <v>IP 4, IP 5, IP 7 v k.ú. Martinice u Holešova</v>
      </c>
      <c r="F7" s="228"/>
      <c r="G7" s="228"/>
      <c r="H7" s="228"/>
      <c r="L7" s="17"/>
      <c r="AZ7" s="170" t="s">
        <v>866</v>
      </c>
      <c r="BA7" s="170" t="s">
        <v>866</v>
      </c>
      <c r="BB7" s="170" t="s">
        <v>1</v>
      </c>
      <c r="BC7" s="170" t="s">
        <v>784</v>
      </c>
      <c r="BD7" s="170" t="s">
        <v>90</v>
      </c>
    </row>
    <row r="8" spans="2:56" ht="12" customHeight="1">
      <c r="B8" s="17"/>
      <c r="D8" s="24" t="s">
        <v>114</v>
      </c>
      <c r="L8" s="17"/>
      <c r="AZ8" s="170" t="s">
        <v>867</v>
      </c>
      <c r="BA8" s="170" t="s">
        <v>867</v>
      </c>
      <c r="BB8" s="170" t="s">
        <v>1</v>
      </c>
      <c r="BC8" s="170" t="s">
        <v>786</v>
      </c>
      <c r="BD8" s="170" t="s">
        <v>90</v>
      </c>
    </row>
    <row r="9" spans="2:56" s="1" customFormat="1" ht="16.5" customHeight="1">
      <c r="B9" s="29"/>
      <c r="E9" s="227" t="s">
        <v>150</v>
      </c>
      <c r="F9" s="229"/>
      <c r="G9" s="229"/>
      <c r="H9" s="229"/>
      <c r="L9" s="29"/>
      <c r="AZ9" s="170" t="s">
        <v>868</v>
      </c>
      <c r="BA9" s="170" t="s">
        <v>868</v>
      </c>
      <c r="BB9" s="170" t="s">
        <v>1</v>
      </c>
      <c r="BC9" s="170" t="s">
        <v>712</v>
      </c>
      <c r="BD9" s="170" t="s">
        <v>90</v>
      </c>
    </row>
    <row r="10" spans="2:56" s="1" customFormat="1" ht="12" customHeight="1">
      <c r="B10" s="29"/>
      <c r="D10" s="24" t="s">
        <v>151</v>
      </c>
      <c r="L10" s="29"/>
    </row>
    <row r="11" spans="2:56" s="1" customFormat="1" ht="16.5" customHeight="1">
      <c r="B11" s="29"/>
      <c r="E11" s="191" t="s">
        <v>869</v>
      </c>
      <c r="F11" s="229"/>
      <c r="G11" s="229"/>
      <c r="H11" s="229"/>
      <c r="L11" s="29"/>
    </row>
    <row r="12" spans="2:56" s="1" customFormat="1">
      <c r="B12" s="29"/>
      <c r="L12" s="29"/>
    </row>
    <row r="13" spans="2:56" s="1" customFormat="1" ht="12" customHeight="1">
      <c r="B13" s="29"/>
      <c r="D13" s="24" t="s">
        <v>18</v>
      </c>
      <c r="F13" s="22" t="s">
        <v>1</v>
      </c>
      <c r="I13" s="24" t="s">
        <v>19</v>
      </c>
      <c r="J13" s="22" t="s">
        <v>1</v>
      </c>
      <c r="L13" s="29"/>
    </row>
    <row r="14" spans="2:56" s="1" customFormat="1" ht="12" customHeight="1">
      <c r="B14" s="29"/>
      <c r="D14" s="24" t="s">
        <v>20</v>
      </c>
      <c r="F14" s="22" t="s">
        <v>21</v>
      </c>
      <c r="I14" s="24" t="s">
        <v>22</v>
      </c>
      <c r="J14" s="49" t="str">
        <f>'Rekapitulace stavby'!AN8</f>
        <v>15. 7. 2024</v>
      </c>
      <c r="L14" s="29"/>
    </row>
    <row r="15" spans="2:56" s="1" customFormat="1" ht="10.9" customHeight="1">
      <c r="B15" s="29"/>
      <c r="L15" s="29"/>
    </row>
    <row r="16" spans="2:56" s="1" customFormat="1" ht="12" customHeight="1">
      <c r="B16" s="29"/>
      <c r="D16" s="24" t="s">
        <v>24</v>
      </c>
      <c r="I16" s="24" t="s">
        <v>25</v>
      </c>
      <c r="J16" s="22" t="str">
        <f>IF('Rekapitulace stavby'!AN10="","",'Rekapitulace stavby'!AN10)</f>
        <v/>
      </c>
      <c r="L16" s="29"/>
    </row>
    <row r="17" spans="2:12" s="1" customFormat="1" ht="18" customHeight="1">
      <c r="B17" s="29"/>
      <c r="E17" s="22" t="str">
        <f>IF('Rekapitulace stavby'!E11="","",'Rekapitulace stavby'!E11)</f>
        <v xml:space="preserve"> </v>
      </c>
      <c r="I17" s="24" t="s">
        <v>26</v>
      </c>
      <c r="J17" s="22" t="str">
        <f>IF('Rekapitulace stavby'!AN11="","",'Rekapitulace stavby'!AN11)</f>
        <v/>
      </c>
      <c r="L17" s="29"/>
    </row>
    <row r="18" spans="2:12" s="1" customFormat="1" ht="6.95" customHeight="1">
      <c r="B18" s="29"/>
      <c r="L18" s="29"/>
    </row>
    <row r="19" spans="2:12" s="1" customFormat="1" ht="12" customHeight="1">
      <c r="B19" s="29"/>
      <c r="D19" s="24" t="s">
        <v>27</v>
      </c>
      <c r="I19" s="24" t="s">
        <v>25</v>
      </c>
      <c r="J19" s="25" t="str">
        <f>'Rekapitulace stavby'!AN13</f>
        <v>Vyplň údaj</v>
      </c>
      <c r="L19" s="29"/>
    </row>
    <row r="20" spans="2:12" s="1" customFormat="1" ht="18" customHeight="1">
      <c r="B20" s="29"/>
      <c r="E20" s="230" t="str">
        <f>'Rekapitulace stavby'!E14</f>
        <v>Vyplň údaj</v>
      </c>
      <c r="F20" s="196"/>
      <c r="G20" s="196"/>
      <c r="H20" s="196"/>
      <c r="I20" s="24" t="s">
        <v>26</v>
      </c>
      <c r="J20" s="25" t="str">
        <f>'Rekapitulace stavby'!AN14</f>
        <v>Vyplň údaj</v>
      </c>
      <c r="L20" s="29"/>
    </row>
    <row r="21" spans="2:12" s="1" customFormat="1" ht="6.95" customHeight="1">
      <c r="B21" s="29"/>
      <c r="L21" s="29"/>
    </row>
    <row r="22" spans="2:12" s="1" customFormat="1" ht="12" customHeight="1">
      <c r="B22" s="29"/>
      <c r="D22" s="24" t="s">
        <v>29</v>
      </c>
      <c r="I22" s="24" t="s">
        <v>25</v>
      </c>
      <c r="J22" s="22" t="str">
        <f>IF('Rekapitulace stavby'!AN16="","",'Rekapitulace stavby'!AN16)</f>
        <v/>
      </c>
      <c r="L22" s="29"/>
    </row>
    <row r="23" spans="2:12" s="1" customFormat="1" ht="18" customHeight="1">
      <c r="B23" s="29"/>
      <c r="E23" s="22" t="str">
        <f>IF('Rekapitulace stavby'!E17="","",'Rekapitulace stavby'!E17)</f>
        <v xml:space="preserve"> </v>
      </c>
      <c r="I23" s="24" t="s">
        <v>26</v>
      </c>
      <c r="J23" s="22" t="str">
        <f>IF('Rekapitulace stavby'!AN17="","",'Rekapitulace stavby'!AN17)</f>
        <v/>
      </c>
      <c r="L23" s="29"/>
    </row>
    <row r="24" spans="2:12" s="1" customFormat="1" ht="6.95" customHeight="1">
      <c r="B24" s="29"/>
      <c r="L24" s="29"/>
    </row>
    <row r="25" spans="2:12" s="1" customFormat="1" ht="12" customHeight="1">
      <c r="B25" s="29"/>
      <c r="D25" s="24" t="s">
        <v>31</v>
      </c>
      <c r="I25" s="24" t="s">
        <v>25</v>
      </c>
      <c r="J25" s="22" t="str">
        <f>IF('Rekapitulace stavby'!AN19="","",'Rekapitulace stavby'!AN19)</f>
        <v/>
      </c>
      <c r="L25" s="29"/>
    </row>
    <row r="26" spans="2:12" s="1" customFormat="1" ht="18" customHeight="1">
      <c r="B26" s="29"/>
      <c r="E26" s="22" t="str">
        <f>IF('Rekapitulace stavby'!E20="","",'Rekapitulace stavby'!E20)</f>
        <v xml:space="preserve"> </v>
      </c>
      <c r="I26" s="24" t="s">
        <v>26</v>
      </c>
      <c r="J26" s="22" t="str">
        <f>IF('Rekapitulace stavby'!AN20="","",'Rekapitulace stavby'!AN20)</f>
        <v/>
      </c>
      <c r="L26" s="29"/>
    </row>
    <row r="27" spans="2:12" s="1" customFormat="1" ht="6.95" customHeight="1">
      <c r="B27" s="29"/>
      <c r="L27" s="29"/>
    </row>
    <row r="28" spans="2:12" s="1" customFormat="1" ht="12" customHeight="1">
      <c r="B28" s="29"/>
      <c r="D28" s="24" t="s">
        <v>32</v>
      </c>
      <c r="L28" s="29"/>
    </row>
    <row r="29" spans="2:12" s="7" customFormat="1" ht="16.5" customHeight="1">
      <c r="B29" s="92"/>
      <c r="E29" s="200" t="s">
        <v>1</v>
      </c>
      <c r="F29" s="200"/>
      <c r="G29" s="200"/>
      <c r="H29" s="200"/>
      <c r="L29" s="92"/>
    </row>
    <row r="30" spans="2:12" s="1" customFormat="1" ht="6.95" customHeight="1">
      <c r="B30" s="29"/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25.35" customHeight="1">
      <c r="B32" s="29"/>
      <c r="D32" s="93" t="s">
        <v>33</v>
      </c>
      <c r="J32" s="63">
        <f>ROUND(J121, 2)</f>
        <v>0</v>
      </c>
      <c r="L32" s="29"/>
    </row>
    <row r="33" spans="2:12" s="1" customFormat="1" ht="6.95" customHeight="1">
      <c r="B33" s="29"/>
      <c r="D33" s="50"/>
      <c r="E33" s="50"/>
      <c r="F33" s="50"/>
      <c r="G33" s="50"/>
      <c r="H33" s="50"/>
      <c r="I33" s="50"/>
      <c r="J33" s="50"/>
      <c r="K33" s="50"/>
      <c r="L33" s="29"/>
    </row>
    <row r="34" spans="2:12" s="1" customFormat="1" ht="14.45" customHeight="1">
      <c r="B34" s="29"/>
      <c r="F34" s="32" t="s">
        <v>35</v>
      </c>
      <c r="I34" s="32" t="s">
        <v>34</v>
      </c>
      <c r="J34" s="32" t="s">
        <v>36</v>
      </c>
      <c r="L34" s="29"/>
    </row>
    <row r="35" spans="2:12" s="1" customFormat="1" ht="14.45" customHeight="1">
      <c r="B35" s="29"/>
      <c r="D35" s="52" t="s">
        <v>37</v>
      </c>
      <c r="E35" s="24" t="s">
        <v>38</v>
      </c>
      <c r="F35" s="84">
        <f>ROUND((SUM(BE121:BE189)),  2)</f>
        <v>0</v>
      </c>
      <c r="I35" s="94">
        <v>0.21</v>
      </c>
      <c r="J35" s="84">
        <f>ROUND(((SUM(BE121:BE189))*I35),  2)</f>
        <v>0</v>
      </c>
      <c r="L35" s="29"/>
    </row>
    <row r="36" spans="2:12" s="1" customFormat="1" ht="14.45" customHeight="1">
      <c r="B36" s="29"/>
      <c r="E36" s="24" t="s">
        <v>39</v>
      </c>
      <c r="F36" s="84">
        <f>ROUND((SUM(BF121:BF189)),  2)</f>
        <v>0</v>
      </c>
      <c r="I36" s="94">
        <v>0.12</v>
      </c>
      <c r="J36" s="84">
        <f>ROUND(((SUM(BF121:BF189))*I36),  2)</f>
        <v>0</v>
      </c>
      <c r="L36" s="29"/>
    </row>
    <row r="37" spans="2:12" s="1" customFormat="1" ht="14.45" hidden="1" customHeight="1">
      <c r="B37" s="29"/>
      <c r="E37" s="24" t="s">
        <v>40</v>
      </c>
      <c r="F37" s="84">
        <f>ROUND((SUM(BG121:BG189)),  2)</f>
        <v>0</v>
      </c>
      <c r="I37" s="94">
        <v>0.21</v>
      </c>
      <c r="J37" s="84">
        <f>0</f>
        <v>0</v>
      </c>
      <c r="L37" s="29"/>
    </row>
    <row r="38" spans="2:12" s="1" customFormat="1" ht="14.45" hidden="1" customHeight="1">
      <c r="B38" s="29"/>
      <c r="E38" s="24" t="s">
        <v>41</v>
      </c>
      <c r="F38" s="84">
        <f>ROUND((SUM(BH121:BH189)),  2)</f>
        <v>0</v>
      </c>
      <c r="I38" s="94">
        <v>0.12</v>
      </c>
      <c r="J38" s="84">
        <f>0</f>
        <v>0</v>
      </c>
      <c r="L38" s="29"/>
    </row>
    <row r="39" spans="2:12" s="1" customFormat="1" ht="14.45" hidden="1" customHeight="1">
      <c r="B39" s="29"/>
      <c r="E39" s="24" t="s">
        <v>42</v>
      </c>
      <c r="F39" s="84">
        <f>ROUND((SUM(BI121:BI189)),  2)</f>
        <v>0</v>
      </c>
      <c r="I39" s="94">
        <v>0</v>
      </c>
      <c r="J39" s="84">
        <f>0</f>
        <v>0</v>
      </c>
      <c r="L39" s="29"/>
    </row>
    <row r="40" spans="2:12" s="1" customFormat="1" ht="6.95" customHeight="1">
      <c r="B40" s="29"/>
      <c r="L40" s="29"/>
    </row>
    <row r="41" spans="2:12" s="1" customFormat="1" ht="25.35" customHeight="1">
      <c r="B41" s="29"/>
      <c r="C41" s="95"/>
      <c r="D41" s="96" t="s">
        <v>43</v>
      </c>
      <c r="E41" s="54"/>
      <c r="F41" s="54"/>
      <c r="G41" s="97" t="s">
        <v>44</v>
      </c>
      <c r="H41" s="98" t="s">
        <v>45</v>
      </c>
      <c r="I41" s="54"/>
      <c r="J41" s="99">
        <f>SUM(J32:J39)</f>
        <v>0</v>
      </c>
      <c r="K41" s="100"/>
      <c r="L41" s="29"/>
    </row>
    <row r="42" spans="2:12" s="1" customFormat="1" ht="14.45" customHeight="1">
      <c r="B42" s="29"/>
      <c r="L42" s="29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>
      <c r="B61" s="29"/>
      <c r="D61" s="40" t="s">
        <v>48</v>
      </c>
      <c r="E61" s="31"/>
      <c r="F61" s="101" t="s">
        <v>49</v>
      </c>
      <c r="G61" s="40" t="s">
        <v>48</v>
      </c>
      <c r="H61" s="31"/>
      <c r="I61" s="31"/>
      <c r="J61" s="102" t="s">
        <v>49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>
      <c r="B76" s="29"/>
      <c r="D76" s="40" t="s">
        <v>48</v>
      </c>
      <c r="E76" s="31"/>
      <c r="F76" s="101" t="s">
        <v>49</v>
      </c>
      <c r="G76" s="40" t="s">
        <v>48</v>
      </c>
      <c r="H76" s="31"/>
      <c r="I76" s="31"/>
      <c r="J76" s="102" t="s">
        <v>49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12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12" s="1" customFormat="1" ht="24.95" customHeight="1">
      <c r="B82" s="29"/>
      <c r="C82" s="18" t="s">
        <v>116</v>
      </c>
      <c r="L82" s="29"/>
    </row>
    <row r="83" spans="2:12" s="1" customFormat="1" ht="6.95" customHeight="1">
      <c r="B83" s="29"/>
      <c r="L83" s="29"/>
    </row>
    <row r="84" spans="2:12" s="1" customFormat="1" ht="12" customHeight="1">
      <c r="B84" s="29"/>
      <c r="C84" s="24" t="s">
        <v>16</v>
      </c>
      <c r="L84" s="29"/>
    </row>
    <row r="85" spans="2:12" s="1" customFormat="1" ht="16.5" customHeight="1">
      <c r="B85" s="29"/>
      <c r="E85" s="227" t="str">
        <f>E7</f>
        <v>IP 4, IP 5, IP 7 v k.ú. Martinice u Holešova</v>
      </c>
      <c r="F85" s="228"/>
      <c r="G85" s="228"/>
      <c r="H85" s="228"/>
      <c r="L85" s="29"/>
    </row>
    <row r="86" spans="2:12" ht="12" customHeight="1">
      <c r="B86" s="17"/>
      <c r="C86" s="24" t="s">
        <v>114</v>
      </c>
      <c r="L86" s="17"/>
    </row>
    <row r="87" spans="2:12" s="1" customFormat="1" ht="16.5" customHeight="1">
      <c r="B87" s="29"/>
      <c r="E87" s="227" t="s">
        <v>150</v>
      </c>
      <c r="F87" s="229"/>
      <c r="G87" s="229"/>
      <c r="H87" s="229"/>
      <c r="L87" s="29"/>
    </row>
    <row r="88" spans="2:12" s="1" customFormat="1" ht="12" customHeight="1">
      <c r="B88" s="29"/>
      <c r="C88" s="24" t="s">
        <v>151</v>
      </c>
      <c r="L88" s="29"/>
    </row>
    <row r="89" spans="2:12" s="1" customFormat="1" ht="16.5" customHeight="1">
      <c r="B89" s="29"/>
      <c r="E89" s="191" t="str">
        <f>E11</f>
        <v>01.7 - Následná péče 3. rok</v>
      </c>
      <c r="F89" s="229"/>
      <c r="G89" s="229"/>
      <c r="H89" s="229"/>
      <c r="L89" s="29"/>
    </row>
    <row r="90" spans="2:12" s="1" customFormat="1" ht="6.95" customHeight="1">
      <c r="B90" s="29"/>
      <c r="L90" s="29"/>
    </row>
    <row r="91" spans="2:12" s="1" customFormat="1" ht="12" customHeight="1">
      <c r="B91" s="29"/>
      <c r="C91" s="24" t="s">
        <v>20</v>
      </c>
      <c r="F91" s="22" t="str">
        <f>F14</f>
        <v xml:space="preserve"> </v>
      </c>
      <c r="I91" s="24" t="s">
        <v>22</v>
      </c>
      <c r="J91" s="49" t="str">
        <f>IF(J14="","",J14)</f>
        <v>15. 7. 2024</v>
      </c>
      <c r="L91" s="29"/>
    </row>
    <row r="92" spans="2:12" s="1" customFormat="1" ht="6.95" customHeight="1">
      <c r="B92" s="29"/>
      <c r="L92" s="29"/>
    </row>
    <row r="93" spans="2:12" s="1" customFormat="1" ht="15.2" customHeight="1">
      <c r="B93" s="29"/>
      <c r="C93" s="24" t="s">
        <v>24</v>
      </c>
      <c r="F93" s="22" t="str">
        <f>E17</f>
        <v xml:space="preserve"> </v>
      </c>
      <c r="I93" s="24" t="s">
        <v>29</v>
      </c>
      <c r="J93" s="27" t="str">
        <f>E23</f>
        <v xml:space="preserve"> </v>
      </c>
      <c r="L93" s="29"/>
    </row>
    <row r="94" spans="2:12" s="1" customFormat="1" ht="15.2" customHeight="1">
      <c r="B94" s="29"/>
      <c r="C94" s="24" t="s">
        <v>27</v>
      </c>
      <c r="F94" s="22" t="str">
        <f>IF(E20="","",E20)</f>
        <v>Vyplň údaj</v>
      </c>
      <c r="I94" s="24" t="s">
        <v>31</v>
      </c>
      <c r="J94" s="27" t="str">
        <f>E26</f>
        <v xml:space="preserve"> </v>
      </c>
      <c r="L94" s="29"/>
    </row>
    <row r="95" spans="2:12" s="1" customFormat="1" ht="10.35" customHeight="1">
      <c r="B95" s="29"/>
      <c r="L95" s="29"/>
    </row>
    <row r="96" spans="2:12" s="1" customFormat="1" ht="29.25" customHeight="1">
      <c r="B96" s="29"/>
      <c r="C96" s="103" t="s">
        <v>117</v>
      </c>
      <c r="D96" s="95"/>
      <c r="E96" s="95"/>
      <c r="F96" s="95"/>
      <c r="G96" s="95"/>
      <c r="H96" s="95"/>
      <c r="I96" s="95"/>
      <c r="J96" s="104" t="s">
        <v>118</v>
      </c>
      <c r="K96" s="95"/>
      <c r="L96" s="29"/>
    </row>
    <row r="97" spans="2:47" s="1" customFormat="1" ht="10.35" customHeight="1">
      <c r="B97" s="29"/>
      <c r="L97" s="29"/>
    </row>
    <row r="98" spans="2:47" s="1" customFormat="1" ht="22.9" customHeight="1">
      <c r="B98" s="29"/>
      <c r="C98" s="105" t="s">
        <v>119</v>
      </c>
      <c r="J98" s="63">
        <f>J121</f>
        <v>0</v>
      </c>
      <c r="L98" s="29"/>
      <c r="AU98" s="14" t="s">
        <v>83</v>
      </c>
    </row>
    <row r="99" spans="2:47" s="8" customFormat="1" ht="24.95" customHeight="1">
      <c r="B99" s="106"/>
      <c r="D99" s="107" t="s">
        <v>870</v>
      </c>
      <c r="E99" s="108"/>
      <c r="F99" s="108"/>
      <c r="G99" s="108"/>
      <c r="H99" s="108"/>
      <c r="I99" s="108"/>
      <c r="J99" s="109">
        <f>J122</f>
        <v>0</v>
      </c>
      <c r="L99" s="106"/>
    </row>
    <row r="100" spans="2:47" s="1" customFormat="1" ht="21.75" customHeight="1">
      <c r="B100" s="29"/>
      <c r="L100" s="29"/>
    </row>
    <row r="101" spans="2:47" s="1" customFormat="1" ht="6.95" customHeight="1"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29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9"/>
    </row>
    <row r="106" spans="2:47" s="1" customFormat="1" ht="24.95" customHeight="1">
      <c r="B106" s="29"/>
      <c r="C106" s="18" t="s">
        <v>121</v>
      </c>
      <c r="L106" s="29"/>
    </row>
    <row r="107" spans="2:47" s="1" customFormat="1" ht="6.95" customHeight="1">
      <c r="B107" s="29"/>
      <c r="L107" s="29"/>
    </row>
    <row r="108" spans="2:47" s="1" customFormat="1" ht="12" customHeight="1">
      <c r="B108" s="29"/>
      <c r="C108" s="24" t="s">
        <v>16</v>
      </c>
      <c r="L108" s="29"/>
    </row>
    <row r="109" spans="2:47" s="1" customFormat="1" ht="16.5" customHeight="1">
      <c r="B109" s="29"/>
      <c r="E109" s="227" t="str">
        <f>E7</f>
        <v>IP 4, IP 5, IP 7 v k.ú. Martinice u Holešova</v>
      </c>
      <c r="F109" s="228"/>
      <c r="G109" s="228"/>
      <c r="H109" s="228"/>
      <c r="L109" s="29"/>
    </row>
    <row r="110" spans="2:47" ht="12" customHeight="1">
      <c r="B110" s="17"/>
      <c r="C110" s="24" t="s">
        <v>114</v>
      </c>
      <c r="L110" s="17"/>
    </row>
    <row r="111" spans="2:47" s="1" customFormat="1" ht="16.5" customHeight="1">
      <c r="B111" s="29"/>
      <c r="E111" s="227" t="s">
        <v>150</v>
      </c>
      <c r="F111" s="229"/>
      <c r="G111" s="229"/>
      <c r="H111" s="229"/>
      <c r="L111" s="29"/>
    </row>
    <row r="112" spans="2:47" s="1" customFormat="1" ht="12" customHeight="1">
      <c r="B112" s="29"/>
      <c r="C112" s="24" t="s">
        <v>151</v>
      </c>
      <c r="L112" s="29"/>
    </row>
    <row r="113" spans="2:65" s="1" customFormat="1" ht="16.5" customHeight="1">
      <c r="B113" s="29"/>
      <c r="E113" s="191" t="str">
        <f>E11</f>
        <v>01.7 - Následná péče 3. rok</v>
      </c>
      <c r="F113" s="229"/>
      <c r="G113" s="229"/>
      <c r="H113" s="229"/>
      <c r="L113" s="29"/>
    </row>
    <row r="114" spans="2:65" s="1" customFormat="1" ht="6.95" customHeight="1">
      <c r="B114" s="29"/>
      <c r="L114" s="29"/>
    </row>
    <row r="115" spans="2:65" s="1" customFormat="1" ht="12" customHeight="1">
      <c r="B115" s="29"/>
      <c r="C115" s="24" t="s">
        <v>20</v>
      </c>
      <c r="F115" s="22" t="str">
        <f>F14</f>
        <v xml:space="preserve"> </v>
      </c>
      <c r="I115" s="24" t="s">
        <v>22</v>
      </c>
      <c r="J115" s="49" t="str">
        <f>IF(J14="","",J14)</f>
        <v>15. 7. 2024</v>
      </c>
      <c r="L115" s="29"/>
    </row>
    <row r="116" spans="2:65" s="1" customFormat="1" ht="6.95" customHeight="1">
      <c r="B116" s="29"/>
      <c r="L116" s="29"/>
    </row>
    <row r="117" spans="2:65" s="1" customFormat="1" ht="15.2" customHeight="1">
      <c r="B117" s="29"/>
      <c r="C117" s="24" t="s">
        <v>24</v>
      </c>
      <c r="F117" s="22" t="str">
        <f>E17</f>
        <v xml:space="preserve"> </v>
      </c>
      <c r="I117" s="24" t="s">
        <v>29</v>
      </c>
      <c r="J117" s="27" t="str">
        <f>E23</f>
        <v xml:space="preserve"> </v>
      </c>
      <c r="L117" s="29"/>
    </row>
    <row r="118" spans="2:65" s="1" customFormat="1" ht="15.2" customHeight="1">
      <c r="B118" s="29"/>
      <c r="C118" s="24" t="s">
        <v>27</v>
      </c>
      <c r="F118" s="22" t="str">
        <f>IF(E20="","",E20)</f>
        <v>Vyplň údaj</v>
      </c>
      <c r="I118" s="24" t="s">
        <v>31</v>
      </c>
      <c r="J118" s="27" t="str">
        <f>E26</f>
        <v xml:space="preserve"> </v>
      </c>
      <c r="L118" s="29"/>
    </row>
    <row r="119" spans="2:65" s="1" customFormat="1" ht="10.35" customHeight="1">
      <c r="B119" s="29"/>
      <c r="L119" s="29"/>
    </row>
    <row r="120" spans="2:65" s="9" customFormat="1" ht="29.25" customHeight="1">
      <c r="B120" s="110"/>
      <c r="C120" s="111" t="s">
        <v>122</v>
      </c>
      <c r="D120" s="112" t="s">
        <v>58</v>
      </c>
      <c r="E120" s="112" t="s">
        <v>54</v>
      </c>
      <c r="F120" s="112" t="s">
        <v>55</v>
      </c>
      <c r="G120" s="112" t="s">
        <v>123</v>
      </c>
      <c r="H120" s="112" t="s">
        <v>124</v>
      </c>
      <c r="I120" s="112" t="s">
        <v>125</v>
      </c>
      <c r="J120" s="112" t="s">
        <v>118</v>
      </c>
      <c r="K120" s="113" t="s">
        <v>126</v>
      </c>
      <c r="L120" s="110"/>
      <c r="M120" s="56" t="s">
        <v>1</v>
      </c>
      <c r="N120" s="57" t="s">
        <v>37</v>
      </c>
      <c r="O120" s="57" t="s">
        <v>127</v>
      </c>
      <c r="P120" s="57" t="s">
        <v>128</v>
      </c>
      <c r="Q120" s="57" t="s">
        <v>129</v>
      </c>
      <c r="R120" s="57" t="s">
        <v>130</v>
      </c>
      <c r="S120" s="57" t="s">
        <v>131</v>
      </c>
      <c r="T120" s="58" t="s">
        <v>132</v>
      </c>
    </row>
    <row r="121" spans="2:65" s="1" customFormat="1" ht="22.9" customHeight="1">
      <c r="B121" s="29"/>
      <c r="C121" s="61" t="s">
        <v>133</v>
      </c>
      <c r="J121" s="114">
        <f>BK121</f>
        <v>0</v>
      </c>
      <c r="L121" s="29"/>
      <c r="M121" s="59"/>
      <c r="N121" s="50"/>
      <c r="O121" s="50"/>
      <c r="P121" s="115">
        <f>P122</f>
        <v>0</v>
      </c>
      <c r="Q121" s="50"/>
      <c r="R121" s="115">
        <f>R122</f>
        <v>246.37523200000001</v>
      </c>
      <c r="S121" s="50"/>
      <c r="T121" s="116">
        <f>T122</f>
        <v>0</v>
      </c>
      <c r="AT121" s="14" t="s">
        <v>72</v>
      </c>
      <c r="AU121" s="14" t="s">
        <v>83</v>
      </c>
      <c r="BK121" s="117">
        <f>BK122</f>
        <v>0</v>
      </c>
    </row>
    <row r="122" spans="2:65" s="10" customFormat="1" ht="25.9" customHeight="1">
      <c r="B122" s="118"/>
      <c r="D122" s="119" t="s">
        <v>72</v>
      </c>
      <c r="E122" s="120" t="s">
        <v>871</v>
      </c>
      <c r="F122" s="120" t="s">
        <v>108</v>
      </c>
      <c r="I122" s="121"/>
      <c r="J122" s="122">
        <f>BK122</f>
        <v>0</v>
      </c>
      <c r="L122" s="118"/>
      <c r="M122" s="123"/>
      <c r="P122" s="124">
        <f>SUM(P123:P189)</f>
        <v>0</v>
      </c>
      <c r="R122" s="124">
        <f>SUM(R123:R189)</f>
        <v>246.37523200000001</v>
      </c>
      <c r="T122" s="125">
        <f>SUM(T123:T189)</f>
        <v>0</v>
      </c>
      <c r="AR122" s="119" t="s">
        <v>135</v>
      </c>
      <c r="AT122" s="126" t="s">
        <v>72</v>
      </c>
      <c r="AU122" s="126" t="s">
        <v>73</v>
      </c>
      <c r="AY122" s="119" t="s">
        <v>136</v>
      </c>
      <c r="BK122" s="127">
        <f>SUM(BK123:BK189)</f>
        <v>0</v>
      </c>
    </row>
    <row r="123" spans="2:65" s="1" customFormat="1" ht="33" customHeight="1">
      <c r="B123" s="29"/>
      <c r="C123" s="128" t="s">
        <v>81</v>
      </c>
      <c r="D123" s="128" t="s">
        <v>137</v>
      </c>
      <c r="E123" s="129" t="s">
        <v>763</v>
      </c>
      <c r="F123" s="130" t="s">
        <v>764</v>
      </c>
      <c r="G123" s="131" t="s">
        <v>157</v>
      </c>
      <c r="H123" s="132">
        <v>226108</v>
      </c>
      <c r="I123" s="133"/>
      <c r="J123" s="134">
        <f>ROUND(I123*H123,2)</f>
        <v>0</v>
      </c>
      <c r="K123" s="130" t="s">
        <v>158</v>
      </c>
      <c r="L123" s="29"/>
      <c r="M123" s="135" t="s">
        <v>1</v>
      </c>
      <c r="N123" s="136" t="s">
        <v>38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135</v>
      </c>
      <c r="AT123" s="139" t="s">
        <v>137</v>
      </c>
      <c r="AU123" s="139" t="s">
        <v>81</v>
      </c>
      <c r="AY123" s="14" t="s">
        <v>136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4" t="s">
        <v>81</v>
      </c>
      <c r="BK123" s="140">
        <f>ROUND(I123*H123,2)</f>
        <v>0</v>
      </c>
      <c r="BL123" s="14" t="s">
        <v>135</v>
      </c>
      <c r="BM123" s="139" t="s">
        <v>872</v>
      </c>
    </row>
    <row r="124" spans="2:65" s="1" customFormat="1">
      <c r="B124" s="29"/>
      <c r="D124" s="148" t="s">
        <v>160</v>
      </c>
      <c r="F124" s="149" t="s">
        <v>766</v>
      </c>
      <c r="I124" s="143"/>
      <c r="L124" s="29"/>
      <c r="M124" s="144"/>
      <c r="T124" s="53"/>
      <c r="AT124" s="14" t="s">
        <v>160</v>
      </c>
      <c r="AU124" s="14" t="s">
        <v>81</v>
      </c>
    </row>
    <row r="125" spans="2:65" s="1" customFormat="1">
      <c r="B125" s="29"/>
      <c r="D125" s="141" t="s">
        <v>143</v>
      </c>
      <c r="F125" s="142" t="s">
        <v>793</v>
      </c>
      <c r="I125" s="143"/>
      <c r="L125" s="29"/>
      <c r="M125" s="144"/>
      <c r="T125" s="53"/>
      <c r="AT125" s="14" t="s">
        <v>143</v>
      </c>
      <c r="AU125" s="14" t="s">
        <v>81</v>
      </c>
    </row>
    <row r="126" spans="2:65" s="11" customFormat="1">
      <c r="B126" s="150"/>
      <c r="D126" s="141" t="s">
        <v>167</v>
      </c>
      <c r="E126" s="151" t="s">
        <v>277</v>
      </c>
      <c r="F126" s="152" t="s">
        <v>873</v>
      </c>
      <c r="H126" s="153">
        <v>226108</v>
      </c>
      <c r="I126" s="154"/>
      <c r="L126" s="150"/>
      <c r="M126" s="155"/>
      <c r="T126" s="156"/>
      <c r="AT126" s="151" t="s">
        <v>167</v>
      </c>
      <c r="AU126" s="151" t="s">
        <v>81</v>
      </c>
      <c r="AV126" s="11" t="s">
        <v>90</v>
      </c>
      <c r="AW126" s="11" t="s">
        <v>30</v>
      </c>
      <c r="AX126" s="11" t="s">
        <v>81</v>
      </c>
      <c r="AY126" s="151" t="s">
        <v>136</v>
      </c>
    </row>
    <row r="127" spans="2:65" s="1" customFormat="1" ht="16.5" customHeight="1">
      <c r="B127" s="29"/>
      <c r="C127" s="128" t="s">
        <v>90</v>
      </c>
      <c r="D127" s="128" t="s">
        <v>137</v>
      </c>
      <c r="E127" s="129" t="s">
        <v>769</v>
      </c>
      <c r="F127" s="130" t="s">
        <v>770</v>
      </c>
      <c r="G127" s="131" t="s">
        <v>216</v>
      </c>
      <c r="H127" s="132">
        <v>452.21600000000001</v>
      </c>
      <c r="I127" s="133"/>
      <c r="J127" s="134">
        <f>ROUND(I127*H127,2)</f>
        <v>0</v>
      </c>
      <c r="K127" s="130" t="s">
        <v>141</v>
      </c>
      <c r="L127" s="29"/>
      <c r="M127" s="135" t="s">
        <v>1</v>
      </c>
      <c r="N127" s="136" t="s">
        <v>38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135</v>
      </c>
      <c r="AT127" s="139" t="s">
        <v>137</v>
      </c>
      <c r="AU127" s="139" t="s">
        <v>81</v>
      </c>
      <c r="AY127" s="14" t="s">
        <v>136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4" t="s">
        <v>81</v>
      </c>
      <c r="BK127" s="140">
        <f>ROUND(I127*H127,2)</f>
        <v>0</v>
      </c>
      <c r="BL127" s="14" t="s">
        <v>135</v>
      </c>
      <c r="BM127" s="139" t="s">
        <v>874</v>
      </c>
    </row>
    <row r="128" spans="2:65" s="1" customFormat="1">
      <c r="B128" s="29"/>
      <c r="D128" s="141" t="s">
        <v>143</v>
      </c>
      <c r="F128" s="142" t="s">
        <v>796</v>
      </c>
      <c r="I128" s="143"/>
      <c r="L128" s="29"/>
      <c r="M128" s="144"/>
      <c r="T128" s="53"/>
      <c r="AT128" s="14" t="s">
        <v>143</v>
      </c>
      <c r="AU128" s="14" t="s">
        <v>81</v>
      </c>
    </row>
    <row r="129" spans="2:65" s="11" customFormat="1">
      <c r="B129" s="150"/>
      <c r="D129" s="141" t="s">
        <v>167</v>
      </c>
      <c r="E129" s="151" t="s">
        <v>168</v>
      </c>
      <c r="F129" s="152" t="s">
        <v>797</v>
      </c>
      <c r="H129" s="153">
        <v>452.21600000000001</v>
      </c>
      <c r="I129" s="154"/>
      <c r="L129" s="150"/>
      <c r="M129" s="155"/>
      <c r="T129" s="156"/>
      <c r="AT129" s="151" t="s">
        <v>167</v>
      </c>
      <c r="AU129" s="151" t="s">
        <v>81</v>
      </c>
      <c r="AV129" s="11" t="s">
        <v>90</v>
      </c>
      <c r="AW129" s="11" t="s">
        <v>30</v>
      </c>
      <c r="AX129" s="11" t="s">
        <v>81</v>
      </c>
      <c r="AY129" s="151" t="s">
        <v>136</v>
      </c>
    </row>
    <row r="130" spans="2:65" s="1" customFormat="1" ht="24.2" customHeight="1">
      <c r="B130" s="29"/>
      <c r="C130" s="128" t="s">
        <v>170</v>
      </c>
      <c r="D130" s="128" t="s">
        <v>137</v>
      </c>
      <c r="E130" s="129" t="s">
        <v>798</v>
      </c>
      <c r="F130" s="130" t="s">
        <v>799</v>
      </c>
      <c r="G130" s="131" t="s">
        <v>157</v>
      </c>
      <c r="H130" s="132">
        <v>5088</v>
      </c>
      <c r="I130" s="133"/>
      <c r="J130" s="134">
        <f>ROUND(I130*H130,2)</f>
        <v>0</v>
      </c>
      <c r="K130" s="130" t="s">
        <v>158</v>
      </c>
      <c r="L130" s="29"/>
      <c r="M130" s="135" t="s">
        <v>1</v>
      </c>
      <c r="N130" s="136" t="s">
        <v>38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AR130" s="139" t="s">
        <v>135</v>
      </c>
      <c r="AT130" s="139" t="s">
        <v>137</v>
      </c>
      <c r="AU130" s="139" t="s">
        <v>81</v>
      </c>
      <c r="AY130" s="14" t="s">
        <v>136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4" t="s">
        <v>81</v>
      </c>
      <c r="BK130" s="140">
        <f>ROUND(I130*H130,2)</f>
        <v>0</v>
      </c>
      <c r="BL130" s="14" t="s">
        <v>135</v>
      </c>
      <c r="BM130" s="139" t="s">
        <v>875</v>
      </c>
    </row>
    <row r="131" spans="2:65" s="1" customFormat="1">
      <c r="B131" s="29"/>
      <c r="D131" s="148" t="s">
        <v>160</v>
      </c>
      <c r="F131" s="149" t="s">
        <v>801</v>
      </c>
      <c r="I131" s="143"/>
      <c r="L131" s="29"/>
      <c r="M131" s="144"/>
      <c r="T131" s="53"/>
      <c r="AT131" s="14" t="s">
        <v>160</v>
      </c>
      <c r="AU131" s="14" t="s">
        <v>81</v>
      </c>
    </row>
    <row r="132" spans="2:65" s="1" customFormat="1">
      <c r="B132" s="29"/>
      <c r="D132" s="141" t="s">
        <v>143</v>
      </c>
      <c r="F132" s="142" t="s">
        <v>802</v>
      </c>
      <c r="I132" s="143"/>
      <c r="L132" s="29"/>
      <c r="M132" s="144"/>
      <c r="T132" s="53"/>
      <c r="AT132" s="14" t="s">
        <v>143</v>
      </c>
      <c r="AU132" s="14" t="s">
        <v>81</v>
      </c>
    </row>
    <row r="133" spans="2:65" s="11" customFormat="1">
      <c r="B133" s="150"/>
      <c r="D133" s="141" t="s">
        <v>167</v>
      </c>
      <c r="E133" s="151" t="s">
        <v>175</v>
      </c>
      <c r="F133" s="152" t="s">
        <v>803</v>
      </c>
      <c r="H133" s="153">
        <v>5088</v>
      </c>
      <c r="I133" s="154"/>
      <c r="L133" s="150"/>
      <c r="M133" s="155"/>
      <c r="T133" s="156"/>
      <c r="AT133" s="151" t="s">
        <v>167</v>
      </c>
      <c r="AU133" s="151" t="s">
        <v>81</v>
      </c>
      <c r="AV133" s="11" t="s">
        <v>90</v>
      </c>
      <c r="AW133" s="11" t="s">
        <v>30</v>
      </c>
      <c r="AX133" s="11" t="s">
        <v>81</v>
      </c>
      <c r="AY133" s="151" t="s">
        <v>136</v>
      </c>
    </row>
    <row r="134" spans="2:65" s="1" customFormat="1" ht="24.2" customHeight="1">
      <c r="B134" s="29"/>
      <c r="C134" s="128" t="s">
        <v>135</v>
      </c>
      <c r="D134" s="128" t="s">
        <v>137</v>
      </c>
      <c r="E134" s="129" t="s">
        <v>804</v>
      </c>
      <c r="F134" s="130" t="s">
        <v>805</v>
      </c>
      <c r="G134" s="131" t="s">
        <v>157</v>
      </c>
      <c r="H134" s="132">
        <v>6594</v>
      </c>
      <c r="I134" s="133"/>
      <c r="J134" s="134">
        <f>ROUND(I134*H134,2)</f>
        <v>0</v>
      </c>
      <c r="K134" s="130" t="s">
        <v>158</v>
      </c>
      <c r="L134" s="29"/>
      <c r="M134" s="135" t="s">
        <v>1</v>
      </c>
      <c r="N134" s="136" t="s">
        <v>38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135</v>
      </c>
      <c r="AT134" s="139" t="s">
        <v>137</v>
      </c>
      <c r="AU134" s="139" t="s">
        <v>81</v>
      </c>
      <c r="AY134" s="14" t="s">
        <v>136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4" t="s">
        <v>81</v>
      </c>
      <c r="BK134" s="140">
        <f>ROUND(I134*H134,2)</f>
        <v>0</v>
      </c>
      <c r="BL134" s="14" t="s">
        <v>135</v>
      </c>
      <c r="BM134" s="139" t="s">
        <v>876</v>
      </c>
    </row>
    <row r="135" spans="2:65" s="1" customFormat="1">
      <c r="B135" s="29"/>
      <c r="D135" s="148" t="s">
        <v>160</v>
      </c>
      <c r="F135" s="149" t="s">
        <v>807</v>
      </c>
      <c r="I135" s="143"/>
      <c r="L135" s="29"/>
      <c r="M135" s="144"/>
      <c r="T135" s="53"/>
      <c r="AT135" s="14" t="s">
        <v>160</v>
      </c>
      <c r="AU135" s="14" t="s">
        <v>81</v>
      </c>
    </row>
    <row r="136" spans="2:65" s="1" customFormat="1">
      <c r="B136" s="29"/>
      <c r="D136" s="141" t="s">
        <v>143</v>
      </c>
      <c r="F136" s="142" t="s">
        <v>808</v>
      </c>
      <c r="I136" s="143"/>
      <c r="L136" s="29"/>
      <c r="M136" s="144"/>
      <c r="T136" s="53"/>
      <c r="AT136" s="14" t="s">
        <v>143</v>
      </c>
      <c r="AU136" s="14" t="s">
        <v>81</v>
      </c>
    </row>
    <row r="137" spans="2:65" s="11" customFormat="1">
      <c r="B137" s="150"/>
      <c r="D137" s="141" t="s">
        <v>167</v>
      </c>
      <c r="E137" s="151" t="s">
        <v>180</v>
      </c>
      <c r="F137" s="152" t="s">
        <v>809</v>
      </c>
      <c r="H137" s="153">
        <v>258</v>
      </c>
      <c r="I137" s="154"/>
      <c r="L137" s="150"/>
      <c r="M137" s="155"/>
      <c r="T137" s="156"/>
      <c r="AT137" s="151" t="s">
        <v>167</v>
      </c>
      <c r="AU137" s="151" t="s">
        <v>81</v>
      </c>
      <c r="AV137" s="11" t="s">
        <v>90</v>
      </c>
      <c r="AW137" s="11" t="s">
        <v>30</v>
      </c>
      <c r="AX137" s="11" t="s">
        <v>73</v>
      </c>
      <c r="AY137" s="151" t="s">
        <v>136</v>
      </c>
    </row>
    <row r="138" spans="2:65" s="11" customFormat="1">
      <c r="B138" s="150"/>
      <c r="D138" s="141" t="s">
        <v>167</v>
      </c>
      <c r="E138" s="151" t="s">
        <v>777</v>
      </c>
      <c r="F138" s="152" t="s">
        <v>810</v>
      </c>
      <c r="H138" s="153">
        <v>6336</v>
      </c>
      <c r="I138" s="154"/>
      <c r="L138" s="150"/>
      <c r="M138" s="155"/>
      <c r="T138" s="156"/>
      <c r="AT138" s="151" t="s">
        <v>167</v>
      </c>
      <c r="AU138" s="151" t="s">
        <v>81</v>
      </c>
      <c r="AV138" s="11" t="s">
        <v>90</v>
      </c>
      <c r="AW138" s="11" t="s">
        <v>30</v>
      </c>
      <c r="AX138" s="11" t="s">
        <v>73</v>
      </c>
      <c r="AY138" s="151" t="s">
        <v>136</v>
      </c>
    </row>
    <row r="139" spans="2:65" s="11" customFormat="1">
      <c r="B139" s="150"/>
      <c r="D139" s="141" t="s">
        <v>167</v>
      </c>
      <c r="E139" s="151" t="s">
        <v>811</v>
      </c>
      <c r="F139" s="152" t="s">
        <v>812</v>
      </c>
      <c r="H139" s="153">
        <v>6594</v>
      </c>
      <c r="I139" s="154"/>
      <c r="L139" s="150"/>
      <c r="M139" s="155"/>
      <c r="T139" s="156"/>
      <c r="AT139" s="151" t="s">
        <v>167</v>
      </c>
      <c r="AU139" s="151" t="s">
        <v>81</v>
      </c>
      <c r="AV139" s="11" t="s">
        <v>90</v>
      </c>
      <c r="AW139" s="11" t="s">
        <v>30</v>
      </c>
      <c r="AX139" s="11" t="s">
        <v>81</v>
      </c>
      <c r="AY139" s="151" t="s">
        <v>136</v>
      </c>
    </row>
    <row r="140" spans="2:65" s="1" customFormat="1" ht="16.5" customHeight="1">
      <c r="B140" s="29"/>
      <c r="C140" s="128" t="s">
        <v>204</v>
      </c>
      <c r="D140" s="128" t="s">
        <v>137</v>
      </c>
      <c r="E140" s="129" t="s">
        <v>813</v>
      </c>
      <c r="F140" s="130" t="s">
        <v>770</v>
      </c>
      <c r="G140" s="131" t="s">
        <v>216</v>
      </c>
      <c r="H140" s="132">
        <v>2.85</v>
      </c>
      <c r="I140" s="133"/>
      <c r="J140" s="134">
        <f>ROUND(I140*H140,2)</f>
        <v>0</v>
      </c>
      <c r="K140" s="130" t="s">
        <v>141</v>
      </c>
      <c r="L140" s="29"/>
      <c r="M140" s="135" t="s">
        <v>1</v>
      </c>
      <c r="N140" s="136" t="s">
        <v>38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135</v>
      </c>
      <c r="AT140" s="139" t="s">
        <v>137</v>
      </c>
      <c r="AU140" s="139" t="s">
        <v>81</v>
      </c>
      <c r="AY140" s="14" t="s">
        <v>136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4" t="s">
        <v>81</v>
      </c>
      <c r="BK140" s="140">
        <f>ROUND(I140*H140,2)</f>
        <v>0</v>
      </c>
      <c r="BL140" s="14" t="s">
        <v>135</v>
      </c>
      <c r="BM140" s="139" t="s">
        <v>877</v>
      </c>
    </row>
    <row r="141" spans="2:65" s="1" customFormat="1">
      <c r="B141" s="29"/>
      <c r="D141" s="141" t="s">
        <v>143</v>
      </c>
      <c r="F141" s="142" t="s">
        <v>878</v>
      </c>
      <c r="I141" s="143"/>
      <c r="L141" s="29"/>
      <c r="M141" s="144"/>
      <c r="T141" s="53"/>
      <c r="AT141" s="14" t="s">
        <v>143</v>
      </c>
      <c r="AU141" s="14" t="s">
        <v>81</v>
      </c>
    </row>
    <row r="142" spans="2:65" s="1" customFormat="1" ht="24.2" customHeight="1">
      <c r="B142" s="29"/>
      <c r="C142" s="128" t="s">
        <v>209</v>
      </c>
      <c r="D142" s="128" t="s">
        <v>137</v>
      </c>
      <c r="E142" s="129" t="s">
        <v>491</v>
      </c>
      <c r="F142" s="130" t="s">
        <v>492</v>
      </c>
      <c r="G142" s="131" t="s">
        <v>289</v>
      </c>
      <c r="H142" s="132">
        <v>7616</v>
      </c>
      <c r="I142" s="133"/>
      <c r="J142" s="134">
        <f>ROUND(I142*H142,2)</f>
        <v>0</v>
      </c>
      <c r="K142" s="130" t="s">
        <v>158</v>
      </c>
      <c r="L142" s="29"/>
      <c r="M142" s="135" t="s">
        <v>1</v>
      </c>
      <c r="N142" s="136" t="s">
        <v>38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AR142" s="139" t="s">
        <v>135</v>
      </c>
      <c r="AT142" s="139" t="s">
        <v>137</v>
      </c>
      <c r="AU142" s="139" t="s">
        <v>81</v>
      </c>
      <c r="AY142" s="14" t="s">
        <v>136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4" t="s">
        <v>81</v>
      </c>
      <c r="BK142" s="140">
        <f>ROUND(I142*H142,2)</f>
        <v>0</v>
      </c>
      <c r="BL142" s="14" t="s">
        <v>135</v>
      </c>
      <c r="BM142" s="139" t="s">
        <v>879</v>
      </c>
    </row>
    <row r="143" spans="2:65" s="1" customFormat="1">
      <c r="B143" s="29"/>
      <c r="D143" s="148" t="s">
        <v>160</v>
      </c>
      <c r="F143" s="149" t="s">
        <v>494</v>
      </c>
      <c r="I143" s="143"/>
      <c r="L143" s="29"/>
      <c r="M143" s="144"/>
      <c r="T143" s="53"/>
      <c r="AT143" s="14" t="s">
        <v>160</v>
      </c>
      <c r="AU143" s="14" t="s">
        <v>81</v>
      </c>
    </row>
    <row r="144" spans="2:65" s="1" customFormat="1">
      <c r="B144" s="29"/>
      <c r="D144" s="141" t="s">
        <v>143</v>
      </c>
      <c r="F144" s="142" t="s">
        <v>816</v>
      </c>
      <c r="I144" s="143"/>
      <c r="L144" s="29"/>
      <c r="M144" s="144"/>
      <c r="T144" s="53"/>
      <c r="AT144" s="14" t="s">
        <v>143</v>
      </c>
      <c r="AU144" s="14" t="s">
        <v>81</v>
      </c>
    </row>
    <row r="145" spans="2:65" s="11" customFormat="1">
      <c r="B145" s="150"/>
      <c r="D145" s="141" t="s">
        <v>167</v>
      </c>
      <c r="E145" s="151" t="s">
        <v>310</v>
      </c>
      <c r="F145" s="152" t="s">
        <v>880</v>
      </c>
      <c r="H145" s="153">
        <v>3392</v>
      </c>
      <c r="I145" s="154"/>
      <c r="L145" s="150"/>
      <c r="M145" s="155"/>
      <c r="T145" s="156"/>
      <c r="AT145" s="151" t="s">
        <v>167</v>
      </c>
      <c r="AU145" s="151" t="s">
        <v>81</v>
      </c>
      <c r="AV145" s="11" t="s">
        <v>90</v>
      </c>
      <c r="AW145" s="11" t="s">
        <v>30</v>
      </c>
      <c r="AX145" s="11" t="s">
        <v>73</v>
      </c>
      <c r="AY145" s="151" t="s">
        <v>136</v>
      </c>
    </row>
    <row r="146" spans="2:65" s="11" customFormat="1">
      <c r="B146" s="150"/>
      <c r="D146" s="141" t="s">
        <v>167</v>
      </c>
      <c r="E146" s="151" t="s">
        <v>779</v>
      </c>
      <c r="F146" s="152" t="s">
        <v>818</v>
      </c>
      <c r="H146" s="153">
        <v>4224</v>
      </c>
      <c r="I146" s="154"/>
      <c r="L146" s="150"/>
      <c r="M146" s="155"/>
      <c r="T146" s="156"/>
      <c r="AT146" s="151" t="s">
        <v>167</v>
      </c>
      <c r="AU146" s="151" t="s">
        <v>81</v>
      </c>
      <c r="AV146" s="11" t="s">
        <v>90</v>
      </c>
      <c r="AW146" s="11" t="s">
        <v>30</v>
      </c>
      <c r="AX146" s="11" t="s">
        <v>73</v>
      </c>
      <c r="AY146" s="151" t="s">
        <v>136</v>
      </c>
    </row>
    <row r="147" spans="2:65" s="11" customFormat="1">
      <c r="B147" s="150"/>
      <c r="D147" s="141" t="s">
        <v>167</v>
      </c>
      <c r="E147" s="151" t="s">
        <v>819</v>
      </c>
      <c r="F147" s="152" t="s">
        <v>820</v>
      </c>
      <c r="H147" s="153">
        <v>7616</v>
      </c>
      <c r="I147" s="154"/>
      <c r="L147" s="150"/>
      <c r="M147" s="155"/>
      <c r="T147" s="156"/>
      <c r="AT147" s="151" t="s">
        <v>167</v>
      </c>
      <c r="AU147" s="151" t="s">
        <v>81</v>
      </c>
      <c r="AV147" s="11" t="s">
        <v>90</v>
      </c>
      <c r="AW147" s="11" t="s">
        <v>30</v>
      </c>
      <c r="AX147" s="11" t="s">
        <v>81</v>
      </c>
      <c r="AY147" s="151" t="s">
        <v>136</v>
      </c>
    </row>
    <row r="148" spans="2:65" s="1" customFormat="1" ht="16.5" customHeight="1">
      <c r="B148" s="29"/>
      <c r="C148" s="160" t="s">
        <v>213</v>
      </c>
      <c r="D148" s="160" t="s">
        <v>140</v>
      </c>
      <c r="E148" s="161" t="s">
        <v>499</v>
      </c>
      <c r="F148" s="162" t="s">
        <v>500</v>
      </c>
      <c r="G148" s="163" t="s">
        <v>318</v>
      </c>
      <c r="H148" s="164">
        <v>15.231999999999999</v>
      </c>
      <c r="I148" s="165"/>
      <c r="J148" s="166">
        <f>ROUND(I148*H148,2)</f>
        <v>0</v>
      </c>
      <c r="K148" s="162" t="s">
        <v>141</v>
      </c>
      <c r="L148" s="167"/>
      <c r="M148" s="168" t="s">
        <v>1</v>
      </c>
      <c r="N148" s="169" t="s">
        <v>38</v>
      </c>
      <c r="P148" s="137">
        <f>O148*H148</f>
        <v>0</v>
      </c>
      <c r="Q148" s="137">
        <v>1E-3</v>
      </c>
      <c r="R148" s="137">
        <f>Q148*H148</f>
        <v>1.5231999999999999E-2</v>
      </c>
      <c r="S148" s="137">
        <v>0</v>
      </c>
      <c r="T148" s="138">
        <f>S148*H148</f>
        <v>0</v>
      </c>
      <c r="AR148" s="139" t="s">
        <v>193</v>
      </c>
      <c r="AT148" s="139" t="s">
        <v>140</v>
      </c>
      <c r="AU148" s="139" t="s">
        <v>81</v>
      </c>
      <c r="AY148" s="14" t="s">
        <v>136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4" t="s">
        <v>81</v>
      </c>
      <c r="BK148" s="140">
        <f>ROUND(I148*H148,2)</f>
        <v>0</v>
      </c>
      <c r="BL148" s="14" t="s">
        <v>135</v>
      </c>
      <c r="BM148" s="139" t="s">
        <v>881</v>
      </c>
    </row>
    <row r="149" spans="2:65" s="1" customFormat="1">
      <c r="B149" s="29"/>
      <c r="D149" s="141" t="s">
        <v>143</v>
      </c>
      <c r="F149" s="142" t="s">
        <v>822</v>
      </c>
      <c r="I149" s="143"/>
      <c r="L149" s="29"/>
      <c r="M149" s="144"/>
      <c r="T149" s="53"/>
      <c r="AT149" s="14" t="s">
        <v>143</v>
      </c>
      <c r="AU149" s="14" t="s">
        <v>81</v>
      </c>
    </row>
    <row r="150" spans="2:65" s="11" customFormat="1">
      <c r="B150" s="150"/>
      <c r="D150" s="141" t="s">
        <v>167</v>
      </c>
      <c r="E150" s="151" t="s">
        <v>315</v>
      </c>
      <c r="F150" s="152" t="s">
        <v>823</v>
      </c>
      <c r="H150" s="153">
        <v>15.231999999999999</v>
      </c>
      <c r="I150" s="154"/>
      <c r="L150" s="150"/>
      <c r="M150" s="155"/>
      <c r="T150" s="156"/>
      <c r="AT150" s="151" t="s">
        <v>167</v>
      </c>
      <c r="AU150" s="151" t="s">
        <v>81</v>
      </c>
      <c r="AV150" s="11" t="s">
        <v>90</v>
      </c>
      <c r="AW150" s="11" t="s">
        <v>30</v>
      </c>
      <c r="AX150" s="11" t="s">
        <v>81</v>
      </c>
      <c r="AY150" s="151" t="s">
        <v>136</v>
      </c>
    </row>
    <row r="151" spans="2:65" s="1" customFormat="1" ht="16.5" customHeight="1">
      <c r="B151" s="29"/>
      <c r="C151" s="128" t="s">
        <v>193</v>
      </c>
      <c r="D151" s="128" t="s">
        <v>137</v>
      </c>
      <c r="E151" s="129" t="s">
        <v>882</v>
      </c>
      <c r="F151" s="130" t="s">
        <v>883</v>
      </c>
      <c r="G151" s="131" t="s">
        <v>192</v>
      </c>
      <c r="H151" s="132">
        <v>3894</v>
      </c>
      <c r="I151" s="133"/>
      <c r="J151" s="134">
        <f>ROUND(I151*H151,2)</f>
        <v>0</v>
      </c>
      <c r="K151" s="130" t="s">
        <v>141</v>
      </c>
      <c r="L151" s="29"/>
      <c r="M151" s="135" t="s">
        <v>1</v>
      </c>
      <c r="N151" s="136" t="s">
        <v>38</v>
      </c>
      <c r="P151" s="137">
        <f>O151*H151</f>
        <v>0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AR151" s="139" t="s">
        <v>135</v>
      </c>
      <c r="AT151" s="139" t="s">
        <v>137</v>
      </c>
      <c r="AU151" s="139" t="s">
        <v>81</v>
      </c>
      <c r="AY151" s="14" t="s">
        <v>136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4" t="s">
        <v>81</v>
      </c>
      <c r="BK151" s="140">
        <f>ROUND(I151*H151,2)</f>
        <v>0</v>
      </c>
      <c r="BL151" s="14" t="s">
        <v>135</v>
      </c>
      <c r="BM151" s="139" t="s">
        <v>884</v>
      </c>
    </row>
    <row r="152" spans="2:65" s="1" customFormat="1">
      <c r="B152" s="29"/>
      <c r="D152" s="141" t="s">
        <v>143</v>
      </c>
      <c r="F152" s="142" t="s">
        <v>885</v>
      </c>
      <c r="I152" s="143"/>
      <c r="L152" s="29"/>
      <c r="M152" s="144"/>
      <c r="T152" s="53"/>
      <c r="AT152" s="14" t="s">
        <v>143</v>
      </c>
      <c r="AU152" s="14" t="s">
        <v>81</v>
      </c>
    </row>
    <row r="153" spans="2:65" s="11" customFormat="1">
      <c r="B153" s="150"/>
      <c r="D153" s="141" t="s">
        <v>167</v>
      </c>
      <c r="E153" s="151" t="s">
        <v>321</v>
      </c>
      <c r="F153" s="152" t="s">
        <v>886</v>
      </c>
      <c r="H153" s="153">
        <v>86</v>
      </c>
      <c r="I153" s="154"/>
      <c r="L153" s="150"/>
      <c r="M153" s="155"/>
      <c r="T153" s="156"/>
      <c r="AT153" s="151" t="s">
        <v>167</v>
      </c>
      <c r="AU153" s="151" t="s">
        <v>81</v>
      </c>
      <c r="AV153" s="11" t="s">
        <v>90</v>
      </c>
      <c r="AW153" s="11" t="s">
        <v>30</v>
      </c>
      <c r="AX153" s="11" t="s">
        <v>73</v>
      </c>
      <c r="AY153" s="151" t="s">
        <v>136</v>
      </c>
    </row>
    <row r="154" spans="2:65" s="11" customFormat="1">
      <c r="B154" s="150"/>
      <c r="D154" s="141" t="s">
        <v>167</v>
      </c>
      <c r="E154" s="151" t="s">
        <v>781</v>
      </c>
      <c r="F154" s="152" t="s">
        <v>887</v>
      </c>
      <c r="H154" s="153">
        <v>2112</v>
      </c>
      <c r="I154" s="154"/>
      <c r="L154" s="150"/>
      <c r="M154" s="155"/>
      <c r="T154" s="156"/>
      <c r="AT154" s="151" t="s">
        <v>167</v>
      </c>
      <c r="AU154" s="151" t="s">
        <v>81</v>
      </c>
      <c r="AV154" s="11" t="s">
        <v>90</v>
      </c>
      <c r="AW154" s="11" t="s">
        <v>30</v>
      </c>
      <c r="AX154" s="11" t="s">
        <v>73</v>
      </c>
      <c r="AY154" s="151" t="s">
        <v>136</v>
      </c>
    </row>
    <row r="155" spans="2:65" s="11" customFormat="1">
      <c r="B155" s="150"/>
      <c r="D155" s="141" t="s">
        <v>167</v>
      </c>
      <c r="E155" s="151" t="s">
        <v>783</v>
      </c>
      <c r="F155" s="152" t="s">
        <v>888</v>
      </c>
      <c r="H155" s="153">
        <v>1696</v>
      </c>
      <c r="I155" s="154"/>
      <c r="L155" s="150"/>
      <c r="M155" s="155"/>
      <c r="T155" s="156"/>
      <c r="AT155" s="151" t="s">
        <v>167</v>
      </c>
      <c r="AU155" s="151" t="s">
        <v>81</v>
      </c>
      <c r="AV155" s="11" t="s">
        <v>90</v>
      </c>
      <c r="AW155" s="11" t="s">
        <v>30</v>
      </c>
      <c r="AX155" s="11" t="s">
        <v>73</v>
      </c>
      <c r="AY155" s="151" t="s">
        <v>136</v>
      </c>
    </row>
    <row r="156" spans="2:65" s="11" customFormat="1">
      <c r="B156" s="150"/>
      <c r="D156" s="141" t="s">
        <v>167</v>
      </c>
      <c r="E156" s="151" t="s">
        <v>829</v>
      </c>
      <c r="F156" s="152" t="s">
        <v>830</v>
      </c>
      <c r="H156" s="153">
        <v>3894</v>
      </c>
      <c r="I156" s="154"/>
      <c r="L156" s="150"/>
      <c r="M156" s="155"/>
      <c r="T156" s="156"/>
      <c r="AT156" s="151" t="s">
        <v>167</v>
      </c>
      <c r="AU156" s="151" t="s">
        <v>81</v>
      </c>
      <c r="AV156" s="11" t="s">
        <v>90</v>
      </c>
      <c r="AW156" s="11" t="s">
        <v>30</v>
      </c>
      <c r="AX156" s="11" t="s">
        <v>81</v>
      </c>
      <c r="AY156" s="151" t="s">
        <v>136</v>
      </c>
    </row>
    <row r="157" spans="2:65" s="1" customFormat="1" ht="21.75" customHeight="1">
      <c r="B157" s="29"/>
      <c r="C157" s="128" t="s">
        <v>323</v>
      </c>
      <c r="D157" s="128" t="s">
        <v>137</v>
      </c>
      <c r="E157" s="129" t="s">
        <v>386</v>
      </c>
      <c r="F157" s="130" t="s">
        <v>387</v>
      </c>
      <c r="G157" s="131" t="s">
        <v>380</v>
      </c>
      <c r="H157" s="132">
        <v>558.6</v>
      </c>
      <c r="I157" s="133"/>
      <c r="J157" s="134">
        <f>ROUND(I157*H157,2)</f>
        <v>0</v>
      </c>
      <c r="K157" s="130" t="s">
        <v>158</v>
      </c>
      <c r="L157" s="29"/>
      <c r="M157" s="135" t="s">
        <v>1</v>
      </c>
      <c r="N157" s="136" t="s">
        <v>38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AR157" s="139" t="s">
        <v>135</v>
      </c>
      <c r="AT157" s="139" t="s">
        <v>137</v>
      </c>
      <c r="AU157" s="139" t="s">
        <v>81</v>
      </c>
      <c r="AY157" s="14" t="s">
        <v>136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4" t="s">
        <v>81</v>
      </c>
      <c r="BK157" s="140">
        <f>ROUND(I157*H157,2)</f>
        <v>0</v>
      </c>
      <c r="BL157" s="14" t="s">
        <v>135</v>
      </c>
      <c r="BM157" s="139" t="s">
        <v>889</v>
      </c>
    </row>
    <row r="158" spans="2:65" s="1" customFormat="1">
      <c r="B158" s="29"/>
      <c r="D158" s="148" t="s">
        <v>160</v>
      </c>
      <c r="F158" s="149" t="s">
        <v>389</v>
      </c>
      <c r="I158" s="143"/>
      <c r="L158" s="29"/>
      <c r="M158" s="144"/>
      <c r="T158" s="53"/>
      <c r="AT158" s="14" t="s">
        <v>160</v>
      </c>
      <c r="AU158" s="14" t="s">
        <v>81</v>
      </c>
    </row>
    <row r="159" spans="2:65" s="1" customFormat="1">
      <c r="B159" s="29"/>
      <c r="D159" s="141" t="s">
        <v>143</v>
      </c>
      <c r="F159" s="142" t="s">
        <v>825</v>
      </c>
      <c r="I159" s="143"/>
      <c r="L159" s="29"/>
      <c r="M159" s="144"/>
      <c r="T159" s="53"/>
      <c r="AT159" s="14" t="s">
        <v>143</v>
      </c>
      <c r="AU159" s="14" t="s">
        <v>81</v>
      </c>
    </row>
    <row r="160" spans="2:65" s="11" customFormat="1">
      <c r="B160" s="150"/>
      <c r="D160" s="141" t="s">
        <v>167</v>
      </c>
      <c r="E160" s="151" t="s">
        <v>329</v>
      </c>
      <c r="F160" s="152" t="s">
        <v>826</v>
      </c>
      <c r="H160" s="153">
        <v>152.63999999999999</v>
      </c>
      <c r="I160" s="154"/>
      <c r="L160" s="150"/>
      <c r="M160" s="155"/>
      <c r="T160" s="156"/>
      <c r="AT160" s="151" t="s">
        <v>167</v>
      </c>
      <c r="AU160" s="151" t="s">
        <v>81</v>
      </c>
      <c r="AV160" s="11" t="s">
        <v>90</v>
      </c>
      <c r="AW160" s="11" t="s">
        <v>30</v>
      </c>
      <c r="AX160" s="11" t="s">
        <v>73</v>
      </c>
      <c r="AY160" s="151" t="s">
        <v>136</v>
      </c>
    </row>
    <row r="161" spans="2:65" s="11" customFormat="1">
      <c r="B161" s="150"/>
      <c r="D161" s="141" t="s">
        <v>167</v>
      </c>
      <c r="E161" s="151" t="s">
        <v>865</v>
      </c>
      <c r="F161" s="152" t="s">
        <v>827</v>
      </c>
      <c r="H161" s="153">
        <v>380.16</v>
      </c>
      <c r="I161" s="154"/>
      <c r="L161" s="150"/>
      <c r="M161" s="155"/>
      <c r="T161" s="156"/>
      <c r="AT161" s="151" t="s">
        <v>167</v>
      </c>
      <c r="AU161" s="151" t="s">
        <v>81</v>
      </c>
      <c r="AV161" s="11" t="s">
        <v>90</v>
      </c>
      <c r="AW161" s="11" t="s">
        <v>30</v>
      </c>
      <c r="AX161" s="11" t="s">
        <v>73</v>
      </c>
      <c r="AY161" s="151" t="s">
        <v>136</v>
      </c>
    </row>
    <row r="162" spans="2:65" s="11" customFormat="1">
      <c r="B162" s="150"/>
      <c r="D162" s="141" t="s">
        <v>167</v>
      </c>
      <c r="E162" s="151" t="s">
        <v>866</v>
      </c>
      <c r="F162" s="152" t="s">
        <v>828</v>
      </c>
      <c r="H162" s="153">
        <v>25.8</v>
      </c>
      <c r="I162" s="154"/>
      <c r="L162" s="150"/>
      <c r="M162" s="155"/>
      <c r="T162" s="156"/>
      <c r="AT162" s="151" t="s">
        <v>167</v>
      </c>
      <c r="AU162" s="151" t="s">
        <v>81</v>
      </c>
      <c r="AV162" s="11" t="s">
        <v>90</v>
      </c>
      <c r="AW162" s="11" t="s">
        <v>30</v>
      </c>
      <c r="AX162" s="11" t="s">
        <v>73</v>
      </c>
      <c r="AY162" s="151" t="s">
        <v>136</v>
      </c>
    </row>
    <row r="163" spans="2:65" s="11" customFormat="1">
      <c r="B163" s="150"/>
      <c r="D163" s="141" t="s">
        <v>167</v>
      </c>
      <c r="E163" s="151" t="s">
        <v>890</v>
      </c>
      <c r="F163" s="152" t="s">
        <v>891</v>
      </c>
      <c r="H163" s="153">
        <v>558.6</v>
      </c>
      <c r="I163" s="154"/>
      <c r="L163" s="150"/>
      <c r="M163" s="155"/>
      <c r="T163" s="156"/>
      <c r="AT163" s="151" t="s">
        <v>167</v>
      </c>
      <c r="AU163" s="151" t="s">
        <v>81</v>
      </c>
      <c r="AV163" s="11" t="s">
        <v>90</v>
      </c>
      <c r="AW163" s="11" t="s">
        <v>30</v>
      </c>
      <c r="AX163" s="11" t="s">
        <v>81</v>
      </c>
      <c r="AY163" s="151" t="s">
        <v>136</v>
      </c>
    </row>
    <row r="164" spans="2:65" s="1" customFormat="1" ht="16.5" customHeight="1">
      <c r="B164" s="29"/>
      <c r="C164" s="160" t="s">
        <v>330</v>
      </c>
      <c r="D164" s="160" t="s">
        <v>140</v>
      </c>
      <c r="E164" s="161" t="s">
        <v>394</v>
      </c>
      <c r="F164" s="162" t="s">
        <v>395</v>
      </c>
      <c r="G164" s="163" t="s">
        <v>380</v>
      </c>
      <c r="H164" s="164">
        <v>558.6</v>
      </c>
      <c r="I164" s="165"/>
      <c r="J164" s="166">
        <f>ROUND(I164*H164,2)</f>
        <v>0</v>
      </c>
      <c r="K164" s="162" t="s">
        <v>141</v>
      </c>
      <c r="L164" s="167"/>
      <c r="M164" s="168" t="s">
        <v>1</v>
      </c>
      <c r="N164" s="169" t="s">
        <v>38</v>
      </c>
      <c r="P164" s="137">
        <f>O164*H164</f>
        <v>0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AR164" s="139" t="s">
        <v>193</v>
      </c>
      <c r="AT164" s="139" t="s">
        <v>140</v>
      </c>
      <c r="AU164" s="139" t="s">
        <v>81</v>
      </c>
      <c r="AY164" s="14" t="s">
        <v>136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4" t="s">
        <v>81</v>
      </c>
      <c r="BK164" s="140">
        <f>ROUND(I164*H164,2)</f>
        <v>0</v>
      </c>
      <c r="BL164" s="14" t="s">
        <v>135</v>
      </c>
      <c r="BM164" s="139" t="s">
        <v>892</v>
      </c>
    </row>
    <row r="165" spans="2:65" s="11" customFormat="1">
      <c r="B165" s="150"/>
      <c r="D165" s="141" t="s">
        <v>167</v>
      </c>
      <c r="E165" s="151" t="s">
        <v>335</v>
      </c>
      <c r="F165" s="152" t="s">
        <v>893</v>
      </c>
      <c r="H165" s="153">
        <v>558.6</v>
      </c>
      <c r="I165" s="154"/>
      <c r="L165" s="150"/>
      <c r="M165" s="155"/>
      <c r="T165" s="156"/>
      <c r="AT165" s="151" t="s">
        <v>167</v>
      </c>
      <c r="AU165" s="151" t="s">
        <v>81</v>
      </c>
      <c r="AV165" s="11" t="s">
        <v>90</v>
      </c>
      <c r="AW165" s="11" t="s">
        <v>30</v>
      </c>
      <c r="AX165" s="11" t="s">
        <v>81</v>
      </c>
      <c r="AY165" s="151" t="s">
        <v>136</v>
      </c>
    </row>
    <row r="166" spans="2:65" s="1" customFormat="1" ht="16.5" customHeight="1">
      <c r="B166" s="29"/>
      <c r="C166" s="128" t="s">
        <v>337</v>
      </c>
      <c r="D166" s="128" t="s">
        <v>137</v>
      </c>
      <c r="E166" s="129" t="s">
        <v>399</v>
      </c>
      <c r="F166" s="130" t="s">
        <v>400</v>
      </c>
      <c r="G166" s="131" t="s">
        <v>380</v>
      </c>
      <c r="H166" s="132">
        <v>558.6</v>
      </c>
      <c r="I166" s="133"/>
      <c r="J166" s="134">
        <f>ROUND(I166*H166,2)</f>
        <v>0</v>
      </c>
      <c r="K166" s="130" t="s">
        <v>353</v>
      </c>
      <c r="L166" s="29"/>
      <c r="M166" s="135" t="s">
        <v>1</v>
      </c>
      <c r="N166" s="136" t="s">
        <v>38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AR166" s="139" t="s">
        <v>135</v>
      </c>
      <c r="AT166" s="139" t="s">
        <v>137</v>
      </c>
      <c r="AU166" s="139" t="s">
        <v>81</v>
      </c>
      <c r="AY166" s="14" t="s">
        <v>136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4" t="s">
        <v>81</v>
      </c>
      <c r="BK166" s="140">
        <f>ROUND(I166*H166,2)</f>
        <v>0</v>
      </c>
      <c r="BL166" s="14" t="s">
        <v>135</v>
      </c>
      <c r="BM166" s="139" t="s">
        <v>894</v>
      </c>
    </row>
    <row r="167" spans="2:65" s="11" customFormat="1">
      <c r="B167" s="150"/>
      <c r="D167" s="141" t="s">
        <v>167</v>
      </c>
      <c r="E167" s="151" t="s">
        <v>342</v>
      </c>
      <c r="F167" s="152" t="s">
        <v>895</v>
      </c>
      <c r="H167" s="153">
        <v>558.6</v>
      </c>
      <c r="I167" s="154"/>
      <c r="L167" s="150"/>
      <c r="M167" s="155"/>
      <c r="T167" s="156"/>
      <c r="AT167" s="151" t="s">
        <v>167</v>
      </c>
      <c r="AU167" s="151" t="s">
        <v>81</v>
      </c>
      <c r="AV167" s="11" t="s">
        <v>90</v>
      </c>
      <c r="AW167" s="11" t="s">
        <v>30</v>
      </c>
      <c r="AX167" s="11" t="s">
        <v>81</v>
      </c>
      <c r="AY167" s="151" t="s">
        <v>136</v>
      </c>
    </row>
    <row r="168" spans="2:65" s="1" customFormat="1" ht="24.2" customHeight="1">
      <c r="B168" s="29"/>
      <c r="C168" s="128" t="s">
        <v>8</v>
      </c>
      <c r="D168" s="128" t="s">
        <v>137</v>
      </c>
      <c r="E168" s="129" t="s">
        <v>896</v>
      </c>
      <c r="F168" s="130" t="s">
        <v>897</v>
      </c>
      <c r="G168" s="131" t="s">
        <v>289</v>
      </c>
      <c r="H168" s="132">
        <v>86</v>
      </c>
      <c r="I168" s="133"/>
      <c r="J168" s="134">
        <f>ROUND(I168*H168,2)</f>
        <v>0</v>
      </c>
      <c r="K168" s="130" t="s">
        <v>158</v>
      </c>
      <c r="L168" s="29"/>
      <c r="M168" s="135" t="s">
        <v>1</v>
      </c>
      <c r="N168" s="136" t="s">
        <v>38</v>
      </c>
      <c r="P168" s="137">
        <f>O168*H168</f>
        <v>0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AR168" s="139" t="s">
        <v>135</v>
      </c>
      <c r="AT168" s="139" t="s">
        <v>137</v>
      </c>
      <c r="AU168" s="139" t="s">
        <v>81</v>
      </c>
      <c r="AY168" s="14" t="s">
        <v>136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4" t="s">
        <v>81</v>
      </c>
      <c r="BK168" s="140">
        <f>ROUND(I168*H168,2)</f>
        <v>0</v>
      </c>
      <c r="BL168" s="14" t="s">
        <v>135</v>
      </c>
      <c r="BM168" s="139" t="s">
        <v>898</v>
      </c>
    </row>
    <row r="169" spans="2:65" s="1" customFormat="1">
      <c r="B169" s="29"/>
      <c r="D169" s="148" t="s">
        <v>160</v>
      </c>
      <c r="F169" s="149" t="s">
        <v>899</v>
      </c>
      <c r="I169" s="143"/>
      <c r="L169" s="29"/>
      <c r="M169" s="144"/>
      <c r="T169" s="53"/>
      <c r="AT169" s="14" t="s">
        <v>160</v>
      </c>
      <c r="AU169" s="14" t="s">
        <v>81</v>
      </c>
    </row>
    <row r="170" spans="2:65" s="1" customFormat="1">
      <c r="B170" s="29"/>
      <c r="D170" s="141" t="s">
        <v>143</v>
      </c>
      <c r="F170" s="142" t="s">
        <v>900</v>
      </c>
      <c r="I170" s="143"/>
      <c r="L170" s="29"/>
      <c r="M170" s="144"/>
      <c r="T170" s="53"/>
      <c r="AT170" s="14" t="s">
        <v>143</v>
      </c>
      <c r="AU170" s="14" t="s">
        <v>81</v>
      </c>
    </row>
    <row r="171" spans="2:65" s="11" customFormat="1">
      <c r="B171" s="150"/>
      <c r="D171" s="141" t="s">
        <v>167</v>
      </c>
      <c r="E171" s="151" t="s">
        <v>348</v>
      </c>
      <c r="F171" s="152" t="s">
        <v>901</v>
      </c>
      <c r="H171" s="153">
        <v>86</v>
      </c>
      <c r="I171" s="154"/>
      <c r="L171" s="150"/>
      <c r="M171" s="155"/>
      <c r="T171" s="156"/>
      <c r="AT171" s="151" t="s">
        <v>167</v>
      </c>
      <c r="AU171" s="151" t="s">
        <v>81</v>
      </c>
      <c r="AV171" s="11" t="s">
        <v>90</v>
      </c>
      <c r="AW171" s="11" t="s">
        <v>30</v>
      </c>
      <c r="AX171" s="11" t="s">
        <v>81</v>
      </c>
      <c r="AY171" s="151" t="s">
        <v>136</v>
      </c>
    </row>
    <row r="172" spans="2:65" s="1" customFormat="1" ht="24.2" customHeight="1">
      <c r="B172" s="29"/>
      <c r="C172" s="128" t="s">
        <v>350</v>
      </c>
      <c r="D172" s="128" t="s">
        <v>137</v>
      </c>
      <c r="E172" s="129" t="s">
        <v>902</v>
      </c>
      <c r="F172" s="130" t="s">
        <v>298</v>
      </c>
      <c r="G172" s="131" t="s">
        <v>289</v>
      </c>
      <c r="H172" s="132">
        <v>2112</v>
      </c>
      <c r="I172" s="133"/>
      <c r="J172" s="134">
        <f>ROUND(I172*H172,2)</f>
        <v>0</v>
      </c>
      <c r="K172" s="130" t="s">
        <v>158</v>
      </c>
      <c r="L172" s="29"/>
      <c r="M172" s="135" t="s">
        <v>1</v>
      </c>
      <c r="N172" s="136" t="s">
        <v>38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AR172" s="139" t="s">
        <v>135</v>
      </c>
      <c r="AT172" s="139" t="s">
        <v>137</v>
      </c>
      <c r="AU172" s="139" t="s">
        <v>81</v>
      </c>
      <c r="AY172" s="14" t="s">
        <v>136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4" t="s">
        <v>81</v>
      </c>
      <c r="BK172" s="140">
        <f>ROUND(I172*H172,2)</f>
        <v>0</v>
      </c>
      <c r="BL172" s="14" t="s">
        <v>135</v>
      </c>
      <c r="BM172" s="139" t="s">
        <v>903</v>
      </c>
    </row>
    <row r="173" spans="2:65" s="1" customFormat="1">
      <c r="B173" s="29"/>
      <c r="D173" s="148" t="s">
        <v>160</v>
      </c>
      <c r="F173" s="149" t="s">
        <v>904</v>
      </c>
      <c r="I173" s="143"/>
      <c r="L173" s="29"/>
      <c r="M173" s="144"/>
      <c r="T173" s="53"/>
      <c r="AT173" s="14" t="s">
        <v>160</v>
      </c>
      <c r="AU173" s="14" t="s">
        <v>81</v>
      </c>
    </row>
    <row r="174" spans="2:65" s="11" customFormat="1">
      <c r="B174" s="150"/>
      <c r="D174" s="141" t="s">
        <v>167</v>
      </c>
      <c r="E174" s="151" t="s">
        <v>355</v>
      </c>
      <c r="F174" s="152" t="s">
        <v>905</v>
      </c>
      <c r="H174" s="153">
        <v>2112</v>
      </c>
      <c r="I174" s="154"/>
      <c r="L174" s="150"/>
      <c r="M174" s="155"/>
      <c r="T174" s="156"/>
      <c r="AT174" s="151" t="s">
        <v>167</v>
      </c>
      <c r="AU174" s="151" t="s">
        <v>81</v>
      </c>
      <c r="AV174" s="11" t="s">
        <v>90</v>
      </c>
      <c r="AW174" s="11" t="s">
        <v>30</v>
      </c>
      <c r="AX174" s="11" t="s">
        <v>81</v>
      </c>
      <c r="AY174" s="151" t="s">
        <v>136</v>
      </c>
    </row>
    <row r="175" spans="2:65" s="1" customFormat="1" ht="24.2" customHeight="1">
      <c r="B175" s="29"/>
      <c r="C175" s="128" t="s">
        <v>224</v>
      </c>
      <c r="D175" s="128" t="s">
        <v>137</v>
      </c>
      <c r="E175" s="129" t="s">
        <v>653</v>
      </c>
      <c r="F175" s="130" t="s">
        <v>654</v>
      </c>
      <c r="G175" s="131" t="s">
        <v>157</v>
      </c>
      <c r="H175" s="132">
        <v>4106</v>
      </c>
      <c r="I175" s="133"/>
      <c r="J175" s="134">
        <f>ROUND(I175*H175,2)</f>
        <v>0</v>
      </c>
      <c r="K175" s="130" t="s">
        <v>158</v>
      </c>
      <c r="L175" s="29"/>
      <c r="M175" s="135" t="s">
        <v>1</v>
      </c>
      <c r="N175" s="136" t="s">
        <v>38</v>
      </c>
      <c r="P175" s="137">
        <f>O175*H175</f>
        <v>0</v>
      </c>
      <c r="Q175" s="137">
        <v>0</v>
      </c>
      <c r="R175" s="137">
        <f>Q175*H175</f>
        <v>0</v>
      </c>
      <c r="S175" s="137">
        <v>0</v>
      </c>
      <c r="T175" s="138">
        <f>S175*H175</f>
        <v>0</v>
      </c>
      <c r="AR175" s="139" t="s">
        <v>135</v>
      </c>
      <c r="AT175" s="139" t="s">
        <v>137</v>
      </c>
      <c r="AU175" s="139" t="s">
        <v>81</v>
      </c>
      <c r="AY175" s="14" t="s">
        <v>136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4" t="s">
        <v>81</v>
      </c>
      <c r="BK175" s="140">
        <f>ROUND(I175*H175,2)</f>
        <v>0</v>
      </c>
      <c r="BL175" s="14" t="s">
        <v>135</v>
      </c>
      <c r="BM175" s="139" t="s">
        <v>906</v>
      </c>
    </row>
    <row r="176" spans="2:65" s="1" customFormat="1">
      <c r="B176" s="29"/>
      <c r="D176" s="148" t="s">
        <v>160</v>
      </c>
      <c r="F176" s="149" t="s">
        <v>656</v>
      </c>
      <c r="I176" s="143"/>
      <c r="L176" s="29"/>
      <c r="M176" s="144"/>
      <c r="T176" s="53"/>
      <c r="AT176" s="14" t="s">
        <v>160</v>
      </c>
      <c r="AU176" s="14" t="s">
        <v>81</v>
      </c>
    </row>
    <row r="177" spans="2:65" s="1" customFormat="1">
      <c r="B177" s="29"/>
      <c r="D177" s="141" t="s">
        <v>143</v>
      </c>
      <c r="F177" s="142" t="s">
        <v>835</v>
      </c>
      <c r="I177" s="143"/>
      <c r="L177" s="29"/>
      <c r="M177" s="144"/>
      <c r="T177" s="53"/>
      <c r="AT177" s="14" t="s">
        <v>143</v>
      </c>
      <c r="AU177" s="14" t="s">
        <v>81</v>
      </c>
    </row>
    <row r="178" spans="2:65" s="11" customFormat="1">
      <c r="B178" s="150"/>
      <c r="D178" s="141" t="s">
        <v>167</v>
      </c>
      <c r="E178" s="151" t="s">
        <v>361</v>
      </c>
      <c r="F178" s="152" t="s">
        <v>836</v>
      </c>
      <c r="H178" s="153">
        <v>1908</v>
      </c>
      <c r="I178" s="154"/>
      <c r="L178" s="150"/>
      <c r="M178" s="155"/>
      <c r="T178" s="156"/>
      <c r="AT178" s="151" t="s">
        <v>167</v>
      </c>
      <c r="AU178" s="151" t="s">
        <v>81</v>
      </c>
      <c r="AV178" s="11" t="s">
        <v>90</v>
      </c>
      <c r="AW178" s="11" t="s">
        <v>30</v>
      </c>
      <c r="AX178" s="11" t="s">
        <v>73</v>
      </c>
      <c r="AY178" s="151" t="s">
        <v>136</v>
      </c>
    </row>
    <row r="179" spans="2:65" s="11" customFormat="1">
      <c r="B179" s="150"/>
      <c r="D179" s="141" t="s">
        <v>167</v>
      </c>
      <c r="E179" s="151" t="s">
        <v>867</v>
      </c>
      <c r="F179" s="152" t="s">
        <v>837</v>
      </c>
      <c r="H179" s="153">
        <v>2112</v>
      </c>
      <c r="I179" s="154"/>
      <c r="L179" s="150"/>
      <c r="M179" s="155"/>
      <c r="T179" s="156"/>
      <c r="AT179" s="151" t="s">
        <v>167</v>
      </c>
      <c r="AU179" s="151" t="s">
        <v>81</v>
      </c>
      <c r="AV179" s="11" t="s">
        <v>90</v>
      </c>
      <c r="AW179" s="11" t="s">
        <v>30</v>
      </c>
      <c r="AX179" s="11" t="s">
        <v>73</v>
      </c>
      <c r="AY179" s="151" t="s">
        <v>136</v>
      </c>
    </row>
    <row r="180" spans="2:65" s="11" customFormat="1">
      <c r="B180" s="150"/>
      <c r="D180" s="141" t="s">
        <v>167</v>
      </c>
      <c r="E180" s="151" t="s">
        <v>868</v>
      </c>
      <c r="F180" s="152" t="s">
        <v>838</v>
      </c>
      <c r="H180" s="153">
        <v>86</v>
      </c>
      <c r="I180" s="154"/>
      <c r="L180" s="150"/>
      <c r="M180" s="155"/>
      <c r="T180" s="156"/>
      <c r="AT180" s="151" t="s">
        <v>167</v>
      </c>
      <c r="AU180" s="151" t="s">
        <v>81</v>
      </c>
      <c r="AV180" s="11" t="s">
        <v>90</v>
      </c>
      <c r="AW180" s="11" t="s">
        <v>30</v>
      </c>
      <c r="AX180" s="11" t="s">
        <v>73</v>
      </c>
      <c r="AY180" s="151" t="s">
        <v>136</v>
      </c>
    </row>
    <row r="181" spans="2:65" s="11" customFormat="1">
      <c r="B181" s="150"/>
      <c r="D181" s="141" t="s">
        <v>167</v>
      </c>
      <c r="E181" s="151" t="s">
        <v>907</v>
      </c>
      <c r="F181" s="152" t="s">
        <v>908</v>
      </c>
      <c r="H181" s="153">
        <v>4106</v>
      </c>
      <c r="I181" s="154"/>
      <c r="L181" s="150"/>
      <c r="M181" s="155"/>
      <c r="T181" s="156"/>
      <c r="AT181" s="151" t="s">
        <v>167</v>
      </c>
      <c r="AU181" s="151" t="s">
        <v>81</v>
      </c>
      <c r="AV181" s="11" t="s">
        <v>90</v>
      </c>
      <c r="AW181" s="11" t="s">
        <v>30</v>
      </c>
      <c r="AX181" s="11" t="s">
        <v>81</v>
      </c>
      <c r="AY181" s="151" t="s">
        <v>136</v>
      </c>
    </row>
    <row r="182" spans="2:65" s="1" customFormat="1" ht="16.5" customHeight="1">
      <c r="B182" s="29"/>
      <c r="C182" s="160" t="s">
        <v>363</v>
      </c>
      <c r="D182" s="160" t="s">
        <v>140</v>
      </c>
      <c r="E182" s="161" t="s">
        <v>378</v>
      </c>
      <c r="F182" s="162" t="s">
        <v>379</v>
      </c>
      <c r="G182" s="163" t="s">
        <v>380</v>
      </c>
      <c r="H182" s="164">
        <v>410.6</v>
      </c>
      <c r="I182" s="165"/>
      <c r="J182" s="166">
        <f>ROUND(I182*H182,2)</f>
        <v>0</v>
      </c>
      <c r="K182" s="162" t="s">
        <v>141</v>
      </c>
      <c r="L182" s="167"/>
      <c r="M182" s="168" t="s">
        <v>1</v>
      </c>
      <c r="N182" s="169" t="s">
        <v>38</v>
      </c>
      <c r="P182" s="137">
        <f>O182*H182</f>
        <v>0</v>
      </c>
      <c r="Q182" s="137">
        <v>0.6</v>
      </c>
      <c r="R182" s="137">
        <f>Q182*H182</f>
        <v>246.36</v>
      </c>
      <c r="S182" s="137">
        <v>0</v>
      </c>
      <c r="T182" s="138">
        <f>S182*H182</f>
        <v>0</v>
      </c>
      <c r="AR182" s="139" t="s">
        <v>193</v>
      </c>
      <c r="AT182" s="139" t="s">
        <v>140</v>
      </c>
      <c r="AU182" s="139" t="s">
        <v>81</v>
      </c>
      <c r="AY182" s="14" t="s">
        <v>136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4" t="s">
        <v>81</v>
      </c>
      <c r="BK182" s="140">
        <f>ROUND(I182*H182,2)</f>
        <v>0</v>
      </c>
      <c r="BL182" s="14" t="s">
        <v>135</v>
      </c>
      <c r="BM182" s="139" t="s">
        <v>909</v>
      </c>
    </row>
    <row r="183" spans="2:65" s="1" customFormat="1">
      <c r="B183" s="29"/>
      <c r="D183" s="141" t="s">
        <v>143</v>
      </c>
      <c r="F183" s="142" t="s">
        <v>842</v>
      </c>
      <c r="I183" s="143"/>
      <c r="L183" s="29"/>
      <c r="M183" s="144"/>
      <c r="T183" s="53"/>
      <c r="AT183" s="14" t="s">
        <v>143</v>
      </c>
      <c r="AU183" s="14" t="s">
        <v>81</v>
      </c>
    </row>
    <row r="184" spans="2:65" s="11" customFormat="1">
      <c r="B184" s="150"/>
      <c r="D184" s="141" t="s">
        <v>167</v>
      </c>
      <c r="E184" s="151" t="s">
        <v>368</v>
      </c>
      <c r="F184" s="152" t="s">
        <v>910</v>
      </c>
      <c r="H184" s="153">
        <v>410.6</v>
      </c>
      <c r="I184" s="154"/>
      <c r="L184" s="150"/>
      <c r="M184" s="155"/>
      <c r="T184" s="156"/>
      <c r="AT184" s="151" t="s">
        <v>167</v>
      </c>
      <c r="AU184" s="151" t="s">
        <v>81</v>
      </c>
      <c r="AV184" s="11" t="s">
        <v>90</v>
      </c>
      <c r="AW184" s="11" t="s">
        <v>30</v>
      </c>
      <c r="AX184" s="11" t="s">
        <v>81</v>
      </c>
      <c r="AY184" s="151" t="s">
        <v>136</v>
      </c>
    </row>
    <row r="185" spans="2:65" s="1" customFormat="1" ht="24.2" customHeight="1">
      <c r="B185" s="29"/>
      <c r="C185" s="128" t="s">
        <v>370</v>
      </c>
      <c r="D185" s="128" t="s">
        <v>137</v>
      </c>
      <c r="E185" s="129" t="s">
        <v>214</v>
      </c>
      <c r="F185" s="130" t="s">
        <v>215</v>
      </c>
      <c r="G185" s="131" t="s">
        <v>216</v>
      </c>
      <c r="H185" s="132">
        <v>246.37522999999999</v>
      </c>
      <c r="I185" s="133"/>
      <c r="J185" s="134">
        <f>ROUND(I185*H185,2)</f>
        <v>0</v>
      </c>
      <c r="K185" s="130" t="s">
        <v>158</v>
      </c>
      <c r="L185" s="29"/>
      <c r="M185" s="135" t="s">
        <v>1</v>
      </c>
      <c r="N185" s="136" t="s">
        <v>38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135</v>
      </c>
      <c r="AT185" s="139" t="s">
        <v>137</v>
      </c>
      <c r="AU185" s="139" t="s">
        <v>81</v>
      </c>
      <c r="AY185" s="14" t="s">
        <v>136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4" t="s">
        <v>81</v>
      </c>
      <c r="BK185" s="140">
        <f>ROUND(I185*H185,2)</f>
        <v>0</v>
      </c>
      <c r="BL185" s="14" t="s">
        <v>135</v>
      </c>
      <c r="BM185" s="139" t="s">
        <v>911</v>
      </c>
    </row>
    <row r="186" spans="2:65" s="1" customFormat="1">
      <c r="B186" s="29"/>
      <c r="D186" s="148" t="s">
        <v>160</v>
      </c>
      <c r="F186" s="149" t="s">
        <v>218</v>
      </c>
      <c r="I186" s="143"/>
      <c r="L186" s="29"/>
      <c r="M186" s="144"/>
      <c r="T186" s="53"/>
      <c r="AT186" s="14" t="s">
        <v>160</v>
      </c>
      <c r="AU186" s="14" t="s">
        <v>81</v>
      </c>
    </row>
    <row r="187" spans="2:65" s="12" customFormat="1">
      <c r="B187" s="172"/>
      <c r="D187" s="141" t="s">
        <v>167</v>
      </c>
      <c r="E187" s="173" t="s">
        <v>1</v>
      </c>
      <c r="F187" s="174" t="s">
        <v>433</v>
      </c>
      <c r="H187" s="173" t="s">
        <v>1</v>
      </c>
      <c r="I187" s="175"/>
      <c r="L187" s="172"/>
      <c r="M187" s="176"/>
      <c r="T187" s="177"/>
      <c r="AT187" s="173" t="s">
        <v>167</v>
      </c>
      <c r="AU187" s="173" t="s">
        <v>81</v>
      </c>
      <c r="AV187" s="12" t="s">
        <v>81</v>
      </c>
      <c r="AW187" s="12" t="s">
        <v>30</v>
      </c>
      <c r="AX187" s="12" t="s">
        <v>73</v>
      </c>
      <c r="AY187" s="173" t="s">
        <v>136</v>
      </c>
    </row>
    <row r="188" spans="2:65" s="12" customFormat="1">
      <c r="B188" s="172"/>
      <c r="D188" s="141" t="s">
        <v>167</v>
      </c>
      <c r="E188" s="173" t="s">
        <v>1</v>
      </c>
      <c r="F188" s="174" t="s">
        <v>912</v>
      </c>
      <c r="H188" s="173" t="s">
        <v>1</v>
      </c>
      <c r="I188" s="175"/>
      <c r="L188" s="172"/>
      <c r="M188" s="176"/>
      <c r="T188" s="177"/>
      <c r="AT188" s="173" t="s">
        <v>167</v>
      </c>
      <c r="AU188" s="173" t="s">
        <v>81</v>
      </c>
      <c r="AV188" s="12" t="s">
        <v>81</v>
      </c>
      <c r="AW188" s="12" t="s">
        <v>30</v>
      </c>
      <c r="AX188" s="12" t="s">
        <v>73</v>
      </c>
      <c r="AY188" s="173" t="s">
        <v>136</v>
      </c>
    </row>
    <row r="189" spans="2:65" s="11" customFormat="1">
      <c r="B189" s="150"/>
      <c r="D189" s="141" t="s">
        <v>167</v>
      </c>
      <c r="E189" s="151" t="s">
        <v>376</v>
      </c>
      <c r="F189" s="152" t="s">
        <v>846</v>
      </c>
      <c r="H189" s="153">
        <v>246.37522999999999</v>
      </c>
      <c r="I189" s="154"/>
      <c r="L189" s="150"/>
      <c r="M189" s="157"/>
      <c r="N189" s="158"/>
      <c r="O189" s="158"/>
      <c r="P189" s="158"/>
      <c r="Q189" s="158"/>
      <c r="R189" s="158"/>
      <c r="S189" s="158"/>
      <c r="T189" s="159"/>
      <c r="AT189" s="151" t="s">
        <v>167</v>
      </c>
      <c r="AU189" s="151" t="s">
        <v>81</v>
      </c>
      <c r="AV189" s="11" t="s">
        <v>90</v>
      </c>
      <c r="AW189" s="11" t="s">
        <v>30</v>
      </c>
      <c r="AX189" s="11" t="s">
        <v>81</v>
      </c>
      <c r="AY189" s="151" t="s">
        <v>136</v>
      </c>
    </row>
    <row r="190" spans="2:65" s="1" customFormat="1" ht="6.95" customHeight="1">
      <c r="B190" s="41"/>
      <c r="C190" s="42"/>
      <c r="D190" s="42"/>
      <c r="E190" s="42"/>
      <c r="F190" s="42"/>
      <c r="G190" s="42"/>
      <c r="H190" s="42"/>
      <c r="I190" s="42"/>
      <c r="J190" s="42"/>
      <c r="K190" s="42"/>
      <c r="L190" s="29"/>
    </row>
  </sheetData>
  <sheetProtection algorithmName="SHA-512" hashValue="uXk05fDI0mZzwWJkXDeX4etESm5wlcZv3fpqlk/ddtUZ23Rtg2mu0eC5U4QiEUoTvGVk0y/2v30EU1sAEo18Jg==" saltValue="yKQKiW/OqjVCSpiZvATjtxa+M9yuC+65zGvSl88IsnH+1es75MDj9Q9Khvhd9QEYyBtNVlJ33923Su2Df2v46g==" spinCount="100000" sheet="1" objects="1" scenarios="1" formatColumns="0" formatRows="0" autoFilter="0"/>
  <autoFilter ref="C120:K189" xr:uid="{00000000-0009-0000-0000-000008000000}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hyperlinks>
    <hyperlink ref="F124" r:id="rId1" xr:uid="{00000000-0004-0000-0800-000000000000}"/>
    <hyperlink ref="F131" r:id="rId2" xr:uid="{00000000-0004-0000-0800-000001000000}"/>
    <hyperlink ref="F135" r:id="rId3" xr:uid="{00000000-0004-0000-0800-000002000000}"/>
    <hyperlink ref="F143" r:id="rId4" xr:uid="{00000000-0004-0000-0800-000003000000}"/>
    <hyperlink ref="F158" r:id="rId5" xr:uid="{00000000-0004-0000-0800-000004000000}"/>
    <hyperlink ref="F169" r:id="rId6" xr:uid="{00000000-0004-0000-0800-000005000000}"/>
    <hyperlink ref="F173" r:id="rId7" xr:uid="{00000000-0004-0000-0800-000006000000}"/>
    <hyperlink ref="F176" r:id="rId8" xr:uid="{00000000-0004-0000-0800-000007000000}"/>
    <hyperlink ref="F186" r:id="rId9" xr:uid="{00000000-0004-0000-08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8" ma:contentTypeDescription="Vytvoří nový dokument" ma:contentTypeScope="" ma:versionID="947c95b067daec8f859095a457cb8d52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b783fbed06affe80fed91005b808f658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519430-65F6-43B7-870C-C58B0B5E6C3B}"/>
</file>

<file path=customXml/itemProps2.xml><?xml version="1.0" encoding="utf-8"?>
<ds:datastoreItem xmlns:ds="http://schemas.openxmlformats.org/officeDocument/2006/customXml" ds:itemID="{9D8666F4-91E8-4D8E-A387-AF82C545BD53}"/>
</file>

<file path=customXml/itemProps3.xml><?xml version="1.0" encoding="utf-8"?>
<ds:datastoreItem xmlns:ds="http://schemas.openxmlformats.org/officeDocument/2006/customXml" ds:itemID="{3CCFD4F4-9A6F-400D-994B-50BE1D3DBD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Dubcová Eva</dc:creator>
  <cp:keywords/>
  <dc:description/>
  <cp:lastModifiedBy>Dubcová Petra Ing.</cp:lastModifiedBy>
  <cp:revision/>
  <dcterms:created xsi:type="dcterms:W3CDTF">2024-07-15T11:33:36Z</dcterms:created>
  <dcterms:modified xsi:type="dcterms:W3CDTF">2025-09-12T09:00:20Z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  <property fmtid="{D5CDD505-2E9C-101B-9397-08002B2CF9AE}" pid="3" name="MediaServiceImageTags">
    <vt:lpwstr/>
  </property>
</Properties>
</file>